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/>
  <xr:revisionPtr revIDLastSave="0" documentId="8_{863DC9F3-9E6B-456E-B093-74B52FCA2394}" xr6:coauthVersionLast="36" xr6:coauthVersionMax="36" xr10:uidLastSave="{00000000-0000-0000-0000-000000000000}"/>
  <workbookProtection workbookAlgorithmName="SHA-512" workbookHashValue="N+z3Wkb/9WsY308Ak3gv4PiycBYpiJwjWybHv+7RzxezuFkvldkC/8DksdjxPghtVGjVsztH49h9wPrxSZYUQA==" workbookSaltValue="sLBqajIriZJGa53n7VKvjQ==" workbookSpinCount="100000" lockStructure="1"/>
  <bookViews>
    <workbookView xWindow="0" yWindow="0" windowWidth="28800" windowHeight="12135" xr2:uid="{00000000-000D-0000-FFFF-FFFF00000000}"/>
  </bookViews>
  <sheets>
    <sheet name="FORM2-1_日程表_ITINERARY" sheetId="1" r:id="rId1"/>
    <sheet name="専攻名" sheetId="17" state="hidden" r:id="rId2"/>
    <sheet name="FORM2-2-1_滞在資金計画総表" sheetId="2" r:id="rId3"/>
    <sheet name="FORM2-2-2_交通費算定" sheetId="15" r:id="rId4"/>
    <sheet name="定額表" sheetId="7" state="hidden" r:id="rId5"/>
    <sheet name="FORM2-2-3_宿泊料算定" sheetId="9" r:id="rId6"/>
    <sheet name="プルダウン" sheetId="18" state="hidden" r:id="rId7"/>
    <sheet name="宿泊区分" sheetId="11" state="hidden" r:id="rId8"/>
    <sheet name="FORM2-2-4_その他経費算定" sheetId="8" r:id="rId9"/>
    <sheet name="コース" sheetId="19" state="hidden" r:id="rId10"/>
  </sheets>
  <definedNames>
    <definedName name="Airbnb等民泊利用及びアパート_Airbnb_or_a_short_term_private_apartment">プルダウン!$C$4:$F$4</definedName>
    <definedName name="_xlnm.Print_Area" localSheetId="2">'FORM2-2-1_滞在資金計画総表'!$A$1:$O$29</definedName>
    <definedName name="_xlnm.Print_Area" localSheetId="3">'FORM2-2-2_交通費算定'!$A$1:$L$71</definedName>
    <definedName name="_xlnm.Print_Area" localSheetId="5">'FORM2-2-3_宿泊料算定'!$A$1:$S$87</definedName>
    <definedName name="_xlnm.Print_Area" localSheetId="8">'FORM2-2-4_その他経費算定'!$A$1:$J$32</definedName>
    <definedName name="コース">コース!$A$1:$A$20</definedName>
    <definedName name="研究科">専攻名!$A$1:$A$6</definedName>
    <definedName name="高エネルギー加速器科学研究科School_of_High_Energy_Accelerator_Science">専攻名!$B$3:$F$3</definedName>
    <definedName name="宿泊区分">プルダウン!$B$3:$B$5</definedName>
    <definedName name="生命科学研究科School_of_Life_Science">専攻名!$B$5:$F$5</definedName>
    <definedName name="先導科学研究科_School_of_Advanced_Sciences">専攻名!$B$6:$F$6</definedName>
    <definedName name="複合科学研究科School_of_Multidisciplinary_Sciences">専攻名!$B$4:$F$4</definedName>
    <definedName name="物理科学研究科School_of_Physical_Sciences">専攻名!$B$2:$F$2</definedName>
    <definedName name="文化科学研究科School_of_Cultural_and_Social_Studies">専攻名!$B$1:$F$1</definedName>
    <definedName name="法人等宿泊施設_accommodation_facilities_or_student_dormitories">プルダウン!$C$3:$F$3</definedName>
    <definedName name="民間ホテル_Private_hotel">プルダウン!$C$5:$F$5</definedName>
  </definedNames>
  <calcPr calcId="191029"/>
</workbook>
</file>

<file path=xl/calcChain.xml><?xml version="1.0" encoding="utf-8"?>
<calcChain xmlns="http://schemas.openxmlformats.org/spreadsheetml/2006/main">
  <c r="N15" i="9" l="1"/>
  <c r="F11" i="15"/>
  <c r="F30" i="8" l="1"/>
  <c r="F27" i="8" l="1"/>
  <c r="F28" i="8"/>
  <c r="F29" i="8"/>
  <c r="L23" i="2" l="1"/>
  <c r="L22" i="2"/>
  <c r="F12" i="15"/>
  <c r="F13" i="15" s="1"/>
  <c r="L11" i="2" s="1"/>
  <c r="K15" i="9"/>
  <c r="I27" i="15"/>
  <c r="F26" i="8"/>
  <c r="F31" i="8"/>
  <c r="D12" i="8"/>
  <c r="L17" i="2" s="1"/>
  <c r="F20" i="8"/>
  <c r="F18" i="8"/>
  <c r="F19" i="8"/>
  <c r="F21" i="8"/>
  <c r="F17" i="8"/>
  <c r="G70" i="15"/>
  <c r="I54" i="15"/>
  <c r="I46" i="15"/>
  <c r="I47" i="15"/>
  <c r="I48" i="15"/>
  <c r="I49" i="15"/>
  <c r="I50" i="15"/>
  <c r="I51" i="15"/>
  <c r="I52" i="15"/>
  <c r="I53" i="15"/>
  <c r="I55" i="15"/>
  <c r="I45" i="15"/>
  <c r="I56" i="15"/>
  <c r="I32" i="15"/>
  <c r="I29" i="15"/>
  <c r="I28" i="15"/>
  <c r="I39" i="15"/>
  <c r="I30" i="15"/>
  <c r="I31" i="15"/>
  <c r="I33" i="15"/>
  <c r="I34" i="15"/>
  <c r="I35" i="15"/>
  <c r="I36" i="15"/>
  <c r="I37" i="15"/>
  <c r="I38" i="15"/>
  <c r="D10" i="1"/>
  <c r="I3" i="2"/>
  <c r="N6" i="9"/>
  <c r="N5" i="9"/>
  <c r="N4" i="9"/>
  <c r="N3" i="9"/>
  <c r="H6" i="15"/>
  <c r="H5" i="15"/>
  <c r="H4" i="15"/>
  <c r="H3" i="15"/>
  <c r="F6" i="8"/>
  <c r="F7" i="8"/>
  <c r="F8" i="8"/>
  <c r="F5" i="8"/>
  <c r="I4" i="2"/>
  <c r="I5" i="2"/>
  <c r="I6" i="2"/>
  <c r="E16" i="1"/>
  <c r="E18" i="1"/>
  <c r="E20" i="1"/>
  <c r="E22" i="1"/>
  <c r="E24" i="1"/>
  <c r="E14" i="1"/>
  <c r="E10" i="1"/>
  <c r="D12" i="1"/>
  <c r="F22" i="15"/>
  <c r="L12" i="2" s="1"/>
  <c r="E12" i="1"/>
  <c r="C132" i="9"/>
  <c r="D132" i="9"/>
  <c r="C122" i="9"/>
  <c r="D122" i="9"/>
  <c r="G126" i="9" s="1"/>
  <c r="C112" i="9"/>
  <c r="D112" i="9"/>
  <c r="K111" i="9"/>
  <c r="C103" i="9"/>
  <c r="D103" i="9" s="1"/>
  <c r="K102" i="9"/>
  <c r="C93" i="9"/>
  <c r="D93" i="9"/>
  <c r="K92" i="9"/>
  <c r="N83" i="9"/>
  <c r="K131" i="9"/>
  <c r="K83" i="9"/>
  <c r="E83" i="9"/>
  <c r="N82" i="9"/>
  <c r="K82" i="9"/>
  <c r="E82" i="9"/>
  <c r="M121" i="9"/>
  <c r="N81" i="9"/>
  <c r="K81" i="9"/>
  <c r="E81" i="9"/>
  <c r="M111" i="9"/>
  <c r="N80" i="9"/>
  <c r="K80" i="9"/>
  <c r="E80" i="9"/>
  <c r="M102" i="9"/>
  <c r="N79" i="9"/>
  <c r="K79" i="9"/>
  <c r="E79" i="9"/>
  <c r="D95" i="9"/>
  <c r="O81" i="9"/>
  <c r="O80" i="9"/>
  <c r="O79" i="9"/>
  <c r="O83" i="9"/>
  <c r="D96" i="9"/>
  <c r="N97" i="9" s="1"/>
  <c r="M92" i="9"/>
  <c r="F82" i="9"/>
  <c r="F81" i="9"/>
  <c r="F80" i="9"/>
  <c r="D105" i="9" s="1"/>
  <c r="F79" i="9"/>
  <c r="E84" i="9"/>
  <c r="D97" i="9"/>
  <c r="N98" i="9" s="1"/>
  <c r="L15" i="2"/>
  <c r="L21" i="2"/>
  <c r="L13" i="2"/>
  <c r="L14" i="2"/>
  <c r="E96" i="9"/>
  <c r="D106" i="9"/>
  <c r="N106" i="9" s="1"/>
  <c r="C67" i="9"/>
  <c r="D67" i="9"/>
  <c r="C57" i="9"/>
  <c r="D57" i="9"/>
  <c r="C47" i="9"/>
  <c r="D47" i="9"/>
  <c r="K46" i="9"/>
  <c r="C38" i="9"/>
  <c r="D38" i="9" s="1"/>
  <c r="K37" i="9"/>
  <c r="C28" i="9"/>
  <c r="D28" i="9" s="1"/>
  <c r="G32" i="9" s="1"/>
  <c r="K27" i="9"/>
  <c r="N19" i="9"/>
  <c r="K19" i="9"/>
  <c r="E19" i="9"/>
  <c r="M66" i="9" s="1"/>
  <c r="N18" i="9"/>
  <c r="K18" i="9"/>
  <c r="E18" i="9"/>
  <c r="M56" i="9" s="1"/>
  <c r="N17" i="9"/>
  <c r="K17" i="9"/>
  <c r="E17" i="9"/>
  <c r="N16" i="9"/>
  <c r="K16" i="9"/>
  <c r="E16" i="9"/>
  <c r="E15" i="9"/>
  <c r="O15" i="9" s="1"/>
  <c r="L20" i="2"/>
  <c r="L18" i="2"/>
  <c r="O16" i="9"/>
  <c r="O18" i="9"/>
  <c r="L19" i="2"/>
  <c r="M46" i="9"/>
  <c r="D107" i="9"/>
  <c r="N107" i="9" s="1"/>
  <c r="K66" i="9"/>
  <c r="K56" i="9"/>
  <c r="E107" i="9"/>
  <c r="D14" i="1"/>
  <c r="D28" i="1"/>
  <c r="D26" i="1"/>
  <c r="D24" i="1"/>
  <c r="D22" i="1"/>
  <c r="D20" i="1"/>
  <c r="D18" i="1"/>
  <c r="D16" i="1"/>
  <c r="E30" i="1"/>
  <c r="F16" i="9" l="1"/>
  <c r="D30" i="9"/>
  <c r="E30" i="9" s="1"/>
  <c r="M27" i="9"/>
  <c r="F15" i="9"/>
  <c r="D31" i="9"/>
  <c r="N32" i="9" s="1"/>
  <c r="D32" i="9"/>
  <c r="F18" i="9"/>
  <c r="G30" i="9"/>
  <c r="K31" i="9" s="1"/>
  <c r="E31" i="9"/>
  <c r="G31" i="9"/>
  <c r="L32" i="9" s="1"/>
  <c r="O17" i="9"/>
  <c r="O19" i="9"/>
  <c r="G41" i="9"/>
  <c r="L106" i="9" s="1"/>
  <c r="M106" i="9" s="1"/>
  <c r="G49" i="9"/>
  <c r="K49" i="9" s="1"/>
  <c r="G51" i="9"/>
  <c r="G50" i="9"/>
  <c r="L50" i="9" s="1"/>
  <c r="M50" i="9" s="1"/>
  <c r="G59" i="9"/>
  <c r="L59" i="9" s="1"/>
  <c r="M59" i="9" s="1"/>
  <c r="M62" i="9" s="1"/>
  <c r="P18" i="9" s="1"/>
  <c r="G61" i="9"/>
  <c r="L61" i="9" s="1"/>
  <c r="M61" i="9" s="1"/>
  <c r="G69" i="9"/>
  <c r="K69" i="9" s="1"/>
  <c r="G71" i="9"/>
  <c r="N105" i="9"/>
  <c r="N108" i="9" s="1"/>
  <c r="D108" i="9"/>
  <c r="N96" i="9"/>
  <c r="N99" i="9" s="1"/>
  <c r="D98" i="9"/>
  <c r="D114" i="9"/>
  <c r="D124" i="9"/>
  <c r="M131" i="9"/>
  <c r="F83" i="9"/>
  <c r="G105" i="9"/>
  <c r="K105" i="9" s="1"/>
  <c r="G107" i="9"/>
  <c r="G114" i="9"/>
  <c r="K114" i="9" s="1"/>
  <c r="E114" i="9"/>
  <c r="E117" i="9" s="1"/>
  <c r="G124" i="9"/>
  <c r="G125" i="9"/>
  <c r="E124" i="9"/>
  <c r="E127" i="9" s="1"/>
  <c r="G134" i="9"/>
  <c r="G136" i="9"/>
  <c r="D33" i="9"/>
  <c r="D40" i="9"/>
  <c r="E20" i="9"/>
  <c r="G40" i="9"/>
  <c r="K40" i="9" s="1"/>
  <c r="G60" i="9"/>
  <c r="L33" i="9"/>
  <c r="M37" i="9"/>
  <c r="F17" i="9"/>
  <c r="F19" i="9"/>
  <c r="K33" i="9"/>
  <c r="G42" i="9"/>
  <c r="E105" i="9"/>
  <c r="E108" i="9" s="1"/>
  <c r="E97" i="9"/>
  <c r="G116" i="9"/>
  <c r="K116" i="9" s="1"/>
  <c r="E95" i="9"/>
  <c r="E98" i="9" s="1"/>
  <c r="G135" i="9"/>
  <c r="K135" i="9" s="1"/>
  <c r="G115" i="9"/>
  <c r="K115" i="9" s="1"/>
  <c r="K121" i="9"/>
  <c r="O82" i="9"/>
  <c r="G97" i="9"/>
  <c r="G96" i="9"/>
  <c r="L97" i="9" s="1"/>
  <c r="M97" i="9" s="1"/>
  <c r="G95" i="9"/>
  <c r="L49" i="9"/>
  <c r="M49" i="9" s="1"/>
  <c r="M52" i="9" s="1"/>
  <c r="P17" i="9" s="1"/>
  <c r="K61" i="9"/>
  <c r="G70" i="9"/>
  <c r="E106" i="9"/>
  <c r="G106" i="9"/>
  <c r="K106" i="9" s="1"/>
  <c r="K50" i="9" l="1"/>
  <c r="L114" i="9"/>
  <c r="M114" i="9" s="1"/>
  <c r="M117" i="9" s="1"/>
  <c r="P81" i="9" s="1"/>
  <c r="L115" i="9"/>
  <c r="M115" i="9" s="1"/>
  <c r="L31" i="9"/>
  <c r="M31" i="9" s="1"/>
  <c r="N31" i="9"/>
  <c r="N33" i="9"/>
  <c r="M33" i="9" s="1"/>
  <c r="E32" i="9"/>
  <c r="E33" i="9" s="1"/>
  <c r="L135" i="9"/>
  <c r="M135" i="9" s="1"/>
  <c r="L69" i="9"/>
  <c r="M69" i="9" s="1"/>
  <c r="M72" i="9" s="1"/>
  <c r="P19" i="9" s="1"/>
  <c r="K97" i="9"/>
  <c r="K59" i="9"/>
  <c r="K32" i="9"/>
  <c r="M32" i="9" s="1"/>
  <c r="L40" i="9"/>
  <c r="M40" i="9" s="1"/>
  <c r="M43" i="9" s="1"/>
  <c r="P16" i="9" s="1"/>
  <c r="L105" i="9"/>
  <c r="M105" i="9" s="1"/>
  <c r="M108" i="9" s="1"/>
  <c r="P80" i="9" s="1"/>
  <c r="L71" i="9"/>
  <c r="M71" i="9" s="1"/>
  <c r="L126" i="9"/>
  <c r="M126" i="9" s="1"/>
  <c r="L125" i="9"/>
  <c r="M125" i="9" s="1"/>
  <c r="L124" i="9"/>
  <c r="M124" i="9" s="1"/>
  <c r="M127" i="9" s="1"/>
  <c r="P82" i="9" s="1"/>
  <c r="D49" i="9"/>
  <c r="D50" i="9" s="1"/>
  <c r="L60" i="9"/>
  <c r="M60" i="9" s="1"/>
  <c r="K60" i="9"/>
  <c r="N40" i="9"/>
  <c r="K136" i="9"/>
  <c r="L136" i="9"/>
  <c r="M136" i="9" s="1"/>
  <c r="K124" i="9"/>
  <c r="D126" i="9"/>
  <c r="N124" i="9"/>
  <c r="D125" i="9"/>
  <c r="L51" i="9"/>
  <c r="M51" i="9" s="1"/>
  <c r="K51" i="9"/>
  <c r="E40" i="9"/>
  <c r="E43" i="9" s="1"/>
  <c r="D41" i="9"/>
  <c r="L116" i="9"/>
  <c r="M116" i="9" s="1"/>
  <c r="K96" i="9"/>
  <c r="L96" i="9"/>
  <c r="M96" i="9" s="1"/>
  <c r="M99" i="9" s="1"/>
  <c r="P79" i="9" s="1"/>
  <c r="L98" i="9"/>
  <c r="M98" i="9" s="1"/>
  <c r="K98" i="9"/>
  <c r="L42" i="9"/>
  <c r="M42" i="9" s="1"/>
  <c r="K42" i="9"/>
  <c r="D134" i="9"/>
  <c r="L134" i="9"/>
  <c r="M134" i="9" s="1"/>
  <c r="M137" i="9" s="1"/>
  <c r="P83" i="9" s="1"/>
  <c r="K134" i="9"/>
  <c r="K125" i="9"/>
  <c r="L107" i="9"/>
  <c r="M107" i="9" s="1"/>
  <c r="K107" i="9"/>
  <c r="D116" i="9"/>
  <c r="D115" i="9"/>
  <c r="N114" i="9"/>
  <c r="K126" i="9"/>
  <c r="K71" i="9"/>
  <c r="L41" i="9"/>
  <c r="M41" i="9" s="1"/>
  <c r="K41" i="9"/>
  <c r="K70" i="9"/>
  <c r="L70" i="9"/>
  <c r="M70" i="9" s="1"/>
  <c r="D59" i="9" l="1"/>
  <c r="N59" i="9" s="1"/>
  <c r="N34" i="9"/>
  <c r="M34" i="9"/>
  <c r="P15" i="9" s="1"/>
  <c r="P20" i="9" s="1"/>
  <c r="N116" i="9"/>
  <c r="E116" i="9"/>
  <c r="N134" i="9"/>
  <c r="D136" i="9"/>
  <c r="E134" i="9"/>
  <c r="E137" i="9" s="1"/>
  <c r="N127" i="9"/>
  <c r="N126" i="9"/>
  <c r="E126" i="9"/>
  <c r="N50" i="9"/>
  <c r="E50" i="9"/>
  <c r="D117" i="9"/>
  <c r="E115" i="9"/>
  <c r="N115" i="9"/>
  <c r="N117" i="9" s="1"/>
  <c r="E59" i="9"/>
  <c r="E62" i="9" s="1"/>
  <c r="P84" i="9"/>
  <c r="N41" i="9"/>
  <c r="E41" i="9"/>
  <c r="E125" i="9"/>
  <c r="N125" i="9"/>
  <c r="D127" i="9"/>
  <c r="D135" i="9"/>
  <c r="D42" i="9"/>
  <c r="N49" i="9"/>
  <c r="D51" i="9"/>
  <c r="E49" i="9"/>
  <c r="E52" i="9" s="1"/>
  <c r="D69" i="9" l="1"/>
  <c r="D60" i="9"/>
  <c r="N60" i="9" s="1"/>
  <c r="P86" i="9"/>
  <c r="L16" i="2" s="1"/>
  <c r="L24" i="2" s="1"/>
  <c r="L25" i="2" s="1"/>
  <c r="L28" i="2" s="1"/>
  <c r="N51" i="9"/>
  <c r="E51" i="9"/>
  <c r="D52" i="9"/>
  <c r="N69" i="9"/>
  <c r="E69" i="9"/>
  <c r="E72" i="9" s="1"/>
  <c r="D70" i="9"/>
  <c r="D71" i="9" s="1"/>
  <c r="E136" i="9"/>
  <c r="N136" i="9"/>
  <c r="N52" i="9"/>
  <c r="E42" i="9"/>
  <c r="N42" i="9"/>
  <c r="N43" i="9" s="1"/>
  <c r="D43" i="9"/>
  <c r="N135" i="9"/>
  <c r="N137" i="9" s="1"/>
  <c r="E135" i="9"/>
  <c r="E60" i="9"/>
  <c r="D61" i="9"/>
  <c r="D137" i="9"/>
  <c r="E61" i="9" l="1"/>
  <c r="N61" i="9"/>
  <c r="N62" i="9" s="1"/>
  <c r="D62" i="9"/>
  <c r="E71" i="9"/>
  <c r="N71" i="9"/>
  <c r="N70" i="9"/>
  <c r="E70" i="9"/>
  <c r="D72" i="9"/>
  <c r="N7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1" authorId="0" shapeId="0" xr:uid="{00000000-0006-0000-0200-000001000000}">
      <text>
        <r>
          <rPr>
            <b/>
            <sz val="11"/>
            <color indexed="81"/>
            <rFont val="Meiryo UI"/>
            <family val="3"/>
            <charset val="128"/>
          </rPr>
          <t>作成者:</t>
        </r>
        <r>
          <rPr>
            <sz val="11"/>
            <color indexed="81"/>
            <rFont val="Meiryo UI"/>
            <family val="3"/>
            <charset val="128"/>
          </rPr>
          <t xml:space="preserve">
シート名「交通費」に必要事項を入力して金額を算出すること。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3" authorId="0" shapeId="0" xr:uid="{00000000-0006-0000-05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作成者</t>
        </r>
        <r>
          <rPr>
            <b/>
            <sz val="9"/>
            <color rgb="FF000000"/>
            <rFont val="ＭＳ Ｐゴシック"/>
            <family val="2"/>
            <charset val="128"/>
          </rPr>
          <t>: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区分をプルダウンから選択してください。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同一地域の場合は、甲乙丙のうち、どれか</t>
        </r>
        <r>
          <rPr>
            <sz val="9"/>
            <color rgb="FF000000"/>
            <rFont val="ＭＳ Ｐゴシック"/>
            <family val="2"/>
            <charset val="128"/>
          </rPr>
          <t>1</t>
        </r>
        <r>
          <rPr>
            <sz val="9"/>
            <color rgb="FF000000"/>
            <rFont val="ＭＳ Ｐゴシック"/>
            <family val="2"/>
            <charset val="128"/>
          </rPr>
          <t>つのみを選択すること。</t>
        </r>
      </text>
    </comment>
  </commentList>
</comments>
</file>

<file path=xl/sharedStrings.xml><?xml version="1.0" encoding="utf-8"?>
<sst xmlns="http://schemas.openxmlformats.org/spreadsheetml/2006/main" count="532" uniqueCount="274">
  <si>
    <t>年月日
YYYY/MM/DD</t>
    <rPh sb="0" eb="3">
      <t>ネンガッピ</t>
    </rPh>
    <phoneticPr fontId="5"/>
  </si>
  <si>
    <t>円 YEN</t>
    <rPh sb="0" eb="1">
      <t>エン</t>
    </rPh>
    <phoneticPr fontId="5"/>
  </si>
  <si>
    <t>金額</t>
    <rPh sb="0" eb="2">
      <t>キンガク</t>
    </rPh>
    <phoneticPr fontId="10"/>
  </si>
  <si>
    <t>合計</t>
    <rPh sb="0" eb="2">
      <t>ゴウケイ</t>
    </rPh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</si>
  <si>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</si>
  <si>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</si>
  <si>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</si>
  <si>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</si>
  <si>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</si>
  <si>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F</t>
    <phoneticPr fontId="10"/>
  </si>
  <si>
    <t>G</t>
    <phoneticPr fontId="10"/>
  </si>
  <si>
    <t>【宿泊数】</t>
    <rPh sb="1" eb="3">
      <t>シュクハク</t>
    </rPh>
    <rPh sb="3" eb="4">
      <t>スウ</t>
    </rPh>
    <phoneticPr fontId="10"/>
  </si>
  <si>
    <t>【計算書1】</t>
    <rPh sb="1" eb="4">
      <t>ケイサンショ</t>
    </rPh>
    <phoneticPr fontId="10"/>
  </si>
  <si>
    <t>○宿泊先A</t>
    <rPh sb="0" eb="1">
      <t>シュkバアイ</t>
    </rPh>
    <phoneticPr fontId="10"/>
  </si>
  <si>
    <t>区分</t>
    <rPh sb="0" eb="2">
      <t>クブン</t>
    </rPh>
    <phoneticPr fontId="10"/>
  </si>
  <si>
    <t>宿泊料</t>
    <rPh sb="0" eb="2">
      <t>シュクハク</t>
    </rPh>
    <rPh sb="2" eb="3">
      <t>リョウ</t>
    </rPh>
    <phoneticPr fontId="10"/>
  </si>
  <si>
    <t>泊</t>
    <rPh sb="0" eb="1">
      <t>トマリ</t>
    </rPh>
    <phoneticPr fontId="10"/>
  </si>
  <si>
    <t>1日あたりの上限</t>
    <rPh sb="1" eb="2">
      <t>ニチ</t>
    </rPh>
    <rPh sb="6" eb="8">
      <t>ジョウゲン</t>
    </rPh>
    <phoneticPr fontId="10"/>
  </si>
  <si>
    <t>1-31泊まで</t>
    <rPh sb="4" eb="5">
      <t>ハク</t>
    </rPh>
    <phoneticPr fontId="10"/>
  </si>
  <si>
    <t>1泊あたり (円)</t>
    <rPh sb="1" eb="2">
      <t>ハク</t>
    </rPh>
    <rPh sb="7" eb="8">
      <t>エン</t>
    </rPh>
    <phoneticPr fontId="10"/>
  </si>
  <si>
    <t>支給</t>
    <rPh sb="0" eb="2">
      <t>シキュウ</t>
    </rPh>
    <phoneticPr fontId="10"/>
  </si>
  <si>
    <t>合計 (円)</t>
    <rPh sb="0" eb="2">
      <t>ゴウケイ</t>
    </rPh>
    <rPh sb="4" eb="5">
      <t>エン</t>
    </rPh>
    <phoneticPr fontId="10"/>
  </si>
  <si>
    <t>泊数</t>
    <rPh sb="0" eb="2">
      <t>ハクスウ</t>
    </rPh>
    <phoneticPr fontId="10"/>
  </si>
  <si>
    <t>31泊-61泊まで</t>
    <rPh sb="2" eb="3">
      <t>ハクハク</t>
    </rPh>
    <phoneticPr fontId="10"/>
  </si>
  <si>
    <t>1-31泊目</t>
    <rPh sb="4" eb="5">
      <t>ハク</t>
    </rPh>
    <rPh sb="5" eb="6">
      <t>メ</t>
    </rPh>
    <phoneticPr fontId="10"/>
  </si>
  <si>
    <t>61泊以上</t>
    <rPh sb="0" eb="5">
      <t>ハクイジョウ</t>
    </rPh>
    <phoneticPr fontId="10"/>
  </si>
  <si>
    <t>32-61泊目</t>
    <rPh sb="5" eb="6">
      <t>ハク</t>
    </rPh>
    <rPh sb="6" eb="7">
      <t>メ</t>
    </rPh>
    <phoneticPr fontId="10"/>
  </si>
  <si>
    <t>62泊目以上</t>
    <rPh sb="2" eb="3">
      <t>ハク</t>
    </rPh>
    <rPh sb="3" eb="4">
      <t>メ</t>
    </rPh>
    <rPh sb="4" eb="6">
      <t>イジョウ</t>
    </rPh>
    <phoneticPr fontId="10"/>
  </si>
  <si>
    <t>○宿泊先B</t>
    <rPh sb="1" eb="3">
      <t>シュクハク</t>
    </rPh>
    <rPh sb="3" eb="4">
      <t>サキ</t>
    </rPh>
    <phoneticPr fontId="10"/>
  </si>
  <si>
    <t>1-31泊目</t>
    <phoneticPr fontId="10"/>
  </si>
  <si>
    <t>32-61泊目</t>
  </si>
  <si>
    <t>62泊目以上</t>
  </si>
  <si>
    <t>○宿泊先C</t>
    <rPh sb="0" eb="1">
      <t>サk</t>
    </rPh>
    <rPh sb="1" eb="3">
      <t>シュクハク</t>
    </rPh>
    <phoneticPr fontId="10"/>
  </si>
  <si>
    <t>○宿泊先D</t>
    <rPh sb="0" eb="1">
      <t>サk</t>
    </rPh>
    <rPh sb="1" eb="3">
      <t>シュクハク</t>
    </rPh>
    <phoneticPr fontId="10"/>
  </si>
  <si>
    <t>○宿泊先E</t>
    <rPh sb="0" eb="1">
      <t>サk</t>
    </rPh>
    <rPh sb="1" eb="3">
      <t>シュクハク</t>
    </rPh>
    <phoneticPr fontId="10"/>
  </si>
  <si>
    <t>1-31泊目</t>
    <phoneticPr fontId="10"/>
  </si>
  <si>
    <t>【計算書2】</t>
    <rPh sb="1" eb="4">
      <t>ケイサンショ</t>
    </rPh>
    <phoneticPr fontId="10"/>
  </si>
  <si>
    <t>宿泊</t>
    <rPh sb="0" eb="2">
      <t>シュクハク</t>
    </rPh>
    <phoneticPr fontId="10"/>
  </si>
  <si>
    <t>地域</t>
    <rPh sb="0" eb="2">
      <t>チイキ</t>
    </rPh>
    <phoneticPr fontId="10"/>
  </si>
  <si>
    <t>米国、ドイツ、フランス等</t>
    <rPh sb="0" eb="2">
      <t>ベイコク</t>
    </rPh>
    <rPh sb="11" eb="12">
      <t>トウ</t>
    </rPh>
    <phoneticPr fontId="10"/>
  </si>
  <si>
    <t>豪州、韓国等</t>
    <rPh sb="0" eb="2">
      <t>ゴウシュウ</t>
    </rPh>
    <rPh sb="3" eb="5">
      <t>カンコク</t>
    </rPh>
    <rPh sb="5" eb="6">
      <t>トウ</t>
    </rPh>
    <phoneticPr fontId="10"/>
  </si>
  <si>
    <t>(2)</t>
    <phoneticPr fontId="5"/>
  </si>
  <si>
    <t>ALL</t>
    <phoneticPr fontId="5"/>
  </si>
  <si>
    <t>1&amp;2</t>
    <phoneticPr fontId="5"/>
  </si>
  <si>
    <t>(3)</t>
  </si>
  <si>
    <t>(4)</t>
  </si>
  <si>
    <t>(5)</t>
  </si>
  <si>
    <t>(1)-1</t>
    <phoneticPr fontId="5"/>
  </si>
  <si>
    <t>(1)-2</t>
  </si>
  <si>
    <t>(1)-3</t>
  </si>
  <si>
    <t>(8)</t>
    <phoneticPr fontId="5"/>
  </si>
  <si>
    <t>）</t>
    <phoneticPr fontId="10"/>
  </si>
  <si>
    <t>H</t>
    <phoneticPr fontId="5"/>
  </si>
  <si>
    <t>[FORM2-1] 日程表　ITINERARY</t>
    <rPh sb="10" eb="13">
      <t>ニッテイヒョウ</t>
    </rPh>
    <phoneticPr fontId="5"/>
  </si>
  <si>
    <t>研究科名/SCHOOL</t>
    <rPh sb="0" eb="3">
      <t>ケンキュウカ</t>
    </rPh>
    <rPh sb="3" eb="4">
      <t>メイ</t>
    </rPh>
    <phoneticPr fontId="5"/>
  </si>
  <si>
    <t>氏名/NAME</t>
    <rPh sb="0" eb="2">
      <t>シメイ</t>
    </rPh>
    <phoneticPr fontId="5"/>
  </si>
  <si>
    <t>学籍番号/STUDENT ID No.</t>
    <rPh sb="0" eb="2">
      <t>ガクセキ</t>
    </rPh>
    <rPh sb="2" eb="4">
      <t>バンゴウ</t>
    </rPh>
    <phoneticPr fontId="5"/>
  </si>
  <si>
    <t>国際日本研究専攻 Department of Japanese Studies</t>
  </si>
  <si>
    <t>日本歴史研究専攻 Department of Japanese History</t>
  </si>
  <si>
    <t>日本文学研究専攻 Department of Japanese Literature</t>
  </si>
  <si>
    <t>物理科学研究科School_of_Physical_Sciences</t>
    <phoneticPr fontId="10"/>
  </si>
  <si>
    <t>構造分子科学専攻 Department of Structural Molecular Science</t>
  </si>
  <si>
    <t>機能分子科学専攻 Department of Functional Molecular Science</t>
  </si>
  <si>
    <t>天文科学専攻 Department of Astronomical Science</t>
  </si>
  <si>
    <t>核融合科学専攻 Department of Fusion Science</t>
  </si>
  <si>
    <t>宇宙科学専攻 Department of Space and Astronautical Science</t>
  </si>
  <si>
    <t>高エネルギー加速器科学研究科School_of_High_Energy_Accelerator_Science</t>
    <phoneticPr fontId="10"/>
  </si>
  <si>
    <t>加速器科学専攻 Department of Accelerator Science</t>
  </si>
  <si>
    <t>物質構造科学専攻 Department of Materials Structure Science</t>
  </si>
  <si>
    <t>素粒子原子核専攻 Department of Particle and Nuclear Physics</t>
  </si>
  <si>
    <t>複合科学研究科School_of_Multidisciplinary_Sciences</t>
    <phoneticPr fontId="10"/>
  </si>
  <si>
    <t>統計科学専攻 Department of Statistical Science</t>
    <rPh sb="0" eb="2">
      <t>トウケイ</t>
    </rPh>
    <rPh sb="2" eb="4">
      <t>カガク</t>
    </rPh>
    <phoneticPr fontId="34"/>
  </si>
  <si>
    <t>極域科学専攻 Department of Polar Science</t>
    <rPh sb="0" eb="2">
      <t>キョクイキ</t>
    </rPh>
    <rPh sb="2" eb="4">
      <t>カガク</t>
    </rPh>
    <phoneticPr fontId="34"/>
  </si>
  <si>
    <t>情報学専攻 Department of lnformatics</t>
  </si>
  <si>
    <t>生命科学研究科School_of_Life_Science</t>
    <phoneticPr fontId="34"/>
  </si>
  <si>
    <t>遺伝学専攻 Department of Genetics</t>
  </si>
  <si>
    <t>基礎生物学専攻 Department of Basic Biology</t>
  </si>
  <si>
    <t>生理科学専攻 Department of Physiological Sciences</t>
  </si>
  <si>
    <t>先導科学研究科_School_of_Advanced_Sciences</t>
    <phoneticPr fontId="10"/>
  </si>
  <si>
    <t>生命共生体進化学専攻 Department of Evolutionary Studies Biological Systems</t>
    <phoneticPr fontId="5"/>
  </si>
  <si>
    <t>地域文化学専攻 Department of Regional Studies</t>
    <phoneticPr fontId="5"/>
  </si>
  <si>
    <t>比較文化学専攻 Department of Comparative Studies</t>
    <phoneticPr fontId="5"/>
  </si>
  <si>
    <t>研究科名/SCHOOL</t>
    <rPh sb="0" eb="3">
      <t>ケンキュウカ</t>
    </rPh>
    <rPh sb="3" eb="4">
      <t>メイ</t>
    </rPh>
    <phoneticPr fontId="5"/>
  </si>
  <si>
    <t>学籍番号/STUDENT ID No.</t>
    <rPh sb="0" eb="2">
      <t>ガクセキ</t>
    </rPh>
    <rPh sb="2" eb="4">
      <t>バンゴウ</t>
    </rPh>
    <phoneticPr fontId="5"/>
  </si>
  <si>
    <t>氏名/NAME</t>
    <rPh sb="0" eb="2">
      <t>シメイ</t>
    </rPh>
    <phoneticPr fontId="5"/>
  </si>
  <si>
    <t>1&amp;2</t>
    <phoneticPr fontId="5"/>
  </si>
  <si>
    <t>1&amp;2</t>
    <phoneticPr fontId="5"/>
  </si>
  <si>
    <t>SOKENDAI
(HAYAMA)</t>
    <phoneticPr fontId="10"/>
  </si>
  <si>
    <t>MINPAKU</t>
    <phoneticPr fontId="10"/>
  </si>
  <si>
    <t>NICHIBUNKEN</t>
    <phoneticPr fontId="10"/>
  </si>
  <si>
    <t>REKIHAKU</t>
    <phoneticPr fontId="10"/>
  </si>
  <si>
    <t>TACHIKAWA</t>
    <phoneticPr fontId="10"/>
  </si>
  <si>
    <t>NIFS</t>
    <phoneticPr fontId="10"/>
  </si>
  <si>
    <t>JAXA</t>
    <phoneticPr fontId="10"/>
  </si>
  <si>
    <t>KEK</t>
    <phoneticPr fontId="10"/>
  </si>
  <si>
    <t>NII</t>
    <phoneticPr fontId="10"/>
  </si>
  <si>
    <t>NIG</t>
    <phoneticPr fontId="10"/>
  </si>
  <si>
    <t>OKAZAKI</t>
    <phoneticPr fontId="10"/>
  </si>
  <si>
    <t>Narita Airport</t>
    <phoneticPr fontId="10"/>
  </si>
  <si>
    <t>Itami Airport</t>
    <phoneticPr fontId="10"/>
  </si>
  <si>
    <t>Kansai International Airport</t>
    <phoneticPr fontId="10"/>
  </si>
  <si>
    <t>Chubu International Airport</t>
    <phoneticPr fontId="10"/>
  </si>
  <si>
    <t>Others</t>
    <phoneticPr fontId="10"/>
  </si>
  <si>
    <t>参考</t>
    <rPh sb="0" eb="2">
      <t>サンコウ</t>
    </rPh>
    <phoneticPr fontId="5"/>
  </si>
  <si>
    <t>(9)</t>
    <phoneticPr fontId="5"/>
  </si>
  <si>
    <t>合計 TOTAL (9)+(10)</t>
    <rPh sb="0" eb="2">
      <t>ゴウケイ</t>
    </rPh>
    <phoneticPr fontId="5"/>
  </si>
  <si>
    <t>NAOJ(CHOFU)</t>
    <phoneticPr fontId="10"/>
  </si>
  <si>
    <t>文化科学研究科School_of_Cultural_and_Social_Studies</t>
    <phoneticPr fontId="10"/>
  </si>
  <si>
    <t>日数
No. of days</t>
    <rPh sb="0" eb="2">
      <t>ニッスウ</t>
    </rPh>
    <phoneticPr fontId="5"/>
  </si>
  <si>
    <t>泊数
No. of nights</t>
    <rPh sb="0" eb="1">
      <t>ハク</t>
    </rPh>
    <rPh sb="1" eb="2">
      <t>スウ</t>
    </rPh>
    <phoneticPr fontId="5"/>
  </si>
  <si>
    <t>出発地
Place of departure</t>
    <rPh sb="0" eb="3">
      <t>シュッパツチ</t>
    </rPh>
    <phoneticPr fontId="5"/>
  </si>
  <si>
    <t>到着地
Place of arrival</t>
    <rPh sb="0" eb="3">
      <t>トウチャクチ</t>
    </rPh>
    <phoneticPr fontId="5"/>
  </si>
  <si>
    <r>
      <t xml:space="preserve">移動手段
</t>
    </r>
    <r>
      <rPr>
        <sz val="12"/>
        <color theme="1"/>
        <rFont val="Meiryo UI"/>
        <family val="3"/>
        <charset val="128"/>
      </rPr>
      <t>Means of transportation</t>
    </r>
    <rPh sb="0" eb="2">
      <t>イドウ</t>
    </rPh>
    <rPh sb="2" eb="4">
      <t>シュダン</t>
    </rPh>
    <phoneticPr fontId="5"/>
  </si>
  <si>
    <t>訪問先/活動目的
Destination/Purpose of visit</t>
    <rPh sb="0" eb="3">
      <t>ホウモンサキ</t>
    </rPh>
    <rPh sb="4" eb="6">
      <t>カツドウ</t>
    </rPh>
    <rPh sb="6" eb="8">
      <t>モクテキ</t>
    </rPh>
    <phoneticPr fontId="5"/>
  </si>
  <si>
    <r>
      <t xml:space="preserve">宿泊
</t>
    </r>
    <r>
      <rPr>
        <sz val="12"/>
        <color theme="1"/>
        <rFont val="Meiryo UI"/>
        <family val="3"/>
        <charset val="128"/>
      </rPr>
      <t>Accomodation</t>
    </r>
    <rPh sb="0" eb="2">
      <t>シュクハク</t>
    </rPh>
    <phoneticPr fontId="5"/>
  </si>
  <si>
    <t>出発日
Departure date</t>
    <rPh sb="0" eb="3">
      <t>シュッパツビ</t>
    </rPh>
    <phoneticPr fontId="5"/>
  </si>
  <si>
    <t>開始日
Start date</t>
    <rPh sb="0" eb="3">
      <t>カイシビ</t>
    </rPh>
    <phoneticPr fontId="5"/>
  </si>
  <si>
    <t>終了日
Finish date</t>
    <rPh sb="0" eb="3">
      <t>シュウリョウビ</t>
    </rPh>
    <phoneticPr fontId="5"/>
  </si>
  <si>
    <t>帰着日
Return date</t>
    <rPh sb="0" eb="2">
      <t>キチャク</t>
    </rPh>
    <rPh sb="2" eb="3">
      <t>ビ</t>
    </rPh>
    <phoneticPr fontId="5"/>
  </si>
  <si>
    <t>合計宿泊数 Total nights</t>
    <rPh sb="0" eb="2">
      <t>ゴウケイ</t>
    </rPh>
    <rPh sb="2" eb="5">
      <t>シュクハクスウ</t>
    </rPh>
    <phoneticPr fontId="5"/>
  </si>
  <si>
    <t>泊　Nights</t>
    <rPh sb="0" eb="1">
      <t>ハク</t>
    </rPh>
    <phoneticPr fontId="5"/>
  </si>
  <si>
    <t>[FORM2-2-1] 滞在資金計画総表 Financial Plan</t>
    <rPh sb="12" eb="14">
      <t>タイザイ</t>
    </rPh>
    <rPh sb="14" eb="16">
      <t>シキン</t>
    </rPh>
    <rPh sb="16" eb="18">
      <t>ケイカク</t>
    </rPh>
    <rPh sb="18" eb="20">
      <t>ソウヒョウ</t>
    </rPh>
    <phoneticPr fontId="5"/>
  </si>
  <si>
    <t>項目
Item</t>
    <rPh sb="0" eb="2">
      <t>コウモク</t>
    </rPh>
    <phoneticPr fontId="5"/>
  </si>
  <si>
    <t>支援対象経費
Expenses eligible for support</t>
    <rPh sb="0" eb="2">
      <t>シエン</t>
    </rPh>
    <rPh sb="2" eb="4">
      <t>タイショウ</t>
    </rPh>
    <rPh sb="4" eb="6">
      <t>ケイヒ</t>
    </rPh>
    <phoneticPr fontId="5"/>
  </si>
  <si>
    <t>区分
Category</t>
    <rPh sb="0" eb="2">
      <t>クブン</t>
    </rPh>
    <phoneticPr fontId="5"/>
  </si>
  <si>
    <t>シート名
Sheet name</t>
    <rPh sb="3" eb="4">
      <t>メイ</t>
    </rPh>
    <phoneticPr fontId="5"/>
  </si>
  <si>
    <t>詳細・備考
Details/Notes</t>
    <rPh sb="0" eb="2">
      <t>ショウサイ</t>
    </rPh>
    <rPh sb="3" eb="5">
      <t>ビコウ</t>
    </rPh>
    <phoneticPr fontId="5"/>
  </si>
  <si>
    <t>交通費 Transportation Expenses
[FORM2-2-2]</t>
    <rPh sb="0" eb="3">
      <t>コウツウヒ</t>
    </rPh>
    <phoneticPr fontId="5"/>
  </si>
  <si>
    <t>宿泊料 Accomodation Expenses
[FORM2-2-3]</t>
    <rPh sb="0" eb="3">
      <t>シュクハクリョウ</t>
    </rPh>
    <phoneticPr fontId="5"/>
  </si>
  <si>
    <t>海外旅行保険料 Overseas Travel Insurance Premium
[FORM2-2-4]</t>
    <rPh sb="0" eb="2">
      <t>カイガイ</t>
    </rPh>
    <rPh sb="2" eb="4">
      <t>リョコウ</t>
    </rPh>
    <rPh sb="4" eb="7">
      <t>ホケンリョウ</t>
    </rPh>
    <phoneticPr fontId="5"/>
  </si>
  <si>
    <t>ビザ手数料 Visa fees
[FORM2-2-4]</t>
    <rPh sb="2" eb="5">
      <t>テスウリョウ</t>
    </rPh>
    <phoneticPr fontId="5"/>
  </si>
  <si>
    <t>その他 Othe
[FORM2-2-4]</t>
    <rPh sb="2" eb="3">
      <t>タ</t>
    </rPh>
    <phoneticPr fontId="5"/>
  </si>
  <si>
    <t>申請経費 Application expenses ((1)～(7))　計 Total</t>
    <rPh sb="0" eb="2">
      <t>シンセイ</t>
    </rPh>
    <rPh sb="2" eb="4">
      <t>ケイヒ</t>
    </rPh>
    <rPh sb="36" eb="37">
      <t>ケイ</t>
    </rPh>
    <phoneticPr fontId="5"/>
  </si>
  <si>
    <t>本プログラム申請可能額 Program amount you can apply for</t>
    <rPh sb="0" eb="1">
      <t>ホン</t>
    </rPh>
    <rPh sb="6" eb="8">
      <t>シンセイ</t>
    </rPh>
    <rPh sb="8" eb="10">
      <t>カノウ</t>
    </rPh>
    <rPh sb="10" eb="11">
      <t>ガク</t>
    </rPh>
    <phoneticPr fontId="5"/>
  </si>
  <si>
    <t>その他助成金等からの補填 Supplement from other grants</t>
    <rPh sb="2" eb="3">
      <t>タ</t>
    </rPh>
    <rPh sb="3" eb="5">
      <t>ジョセイ</t>
    </rPh>
    <rPh sb="5" eb="6">
      <t>キン</t>
    </rPh>
    <rPh sb="6" eb="7">
      <t>トウ</t>
    </rPh>
    <rPh sb="10" eb="12">
      <t>ホテン</t>
    </rPh>
    <phoneticPr fontId="5"/>
  </si>
  <si>
    <t>該当者のみ for applicable persons only</t>
    <rPh sb="0" eb="3">
      <t>ガイトウシャ</t>
    </rPh>
    <phoneticPr fontId="5"/>
  </si>
  <si>
    <t>交通費 Transportation expenses</t>
    <rPh sb="0" eb="3">
      <t>コウツウヒ</t>
    </rPh>
    <phoneticPr fontId="5"/>
  </si>
  <si>
    <t>宿泊 Accomodation</t>
    <rPh sb="0" eb="2">
      <t>シュクハク</t>
    </rPh>
    <phoneticPr fontId="5"/>
  </si>
  <si>
    <t>その他 Other</t>
    <rPh sb="2" eb="3">
      <t>タ</t>
    </rPh>
    <phoneticPr fontId="5"/>
  </si>
  <si>
    <t>国内旅費　※所属機関から最寄りの空港（国内）Travel expenses in Japan *Nearest domestic airport from your institution</t>
    <phoneticPr fontId="5"/>
  </si>
  <si>
    <t xml:space="preserve">上記空港（国内）から派遣先最寄りの国際空港までの航空運賃 Airfare from the above domestic airport to the international airport nearest to the program destination </t>
    <rPh sb="0" eb="2">
      <t>ジョウキ</t>
    </rPh>
    <rPh sb="2" eb="4">
      <t>クウコウ</t>
    </rPh>
    <rPh sb="5" eb="7">
      <t>コクナイ</t>
    </rPh>
    <rPh sb="10" eb="13">
      <t>ハケンサキ</t>
    </rPh>
    <rPh sb="13" eb="15">
      <t>モヨ</t>
    </rPh>
    <rPh sb="17" eb="19">
      <t>コクサイ</t>
    </rPh>
    <rPh sb="19" eb="21">
      <t>クウコウ</t>
    </rPh>
    <rPh sb="24" eb="26">
      <t>コウクウ</t>
    </rPh>
    <phoneticPr fontId="5"/>
  </si>
  <si>
    <t>空港から派遣先までの往復交通費 Return trip transportation expenses from the airport to the program destination</t>
    <rPh sb="10" eb="12">
      <t>オウフク</t>
    </rPh>
    <phoneticPr fontId="5"/>
  </si>
  <si>
    <t>複数都市間の移動交通費 Transportation expenses for travel between cities</t>
    <phoneticPr fontId="5"/>
  </si>
  <si>
    <t>&lt;A&gt; 派遣先（受入機関等）が保有する宿泊施設、学生寮、Airbnb及び短期の民間アパートを宿泊利用する場合  If you use accommodation facilities of the program destination (host institution, etc.), student dormitory, Airbnb or short-term private apartment for your accommodation   
&lt;B&gt; 上記&lt;A&gt;の宿泊施設等を利用できないため、民間ホテルに宿泊する場合 If you use a private hotel when accommodation facilities, etc. in &lt;A&gt; are not available</t>
    <rPh sb="233" eb="235">
      <t>ジョウキ</t>
    </rPh>
    <phoneticPr fontId="5"/>
  </si>
  <si>
    <t xml:space="preserve">海外旅行総合保険の加入は、本プログラムの助成要件とし、加入手続きは各自で行うこと。Taking out comprehensive overseas travel insurance is a prerequisite of the program grant. It is your responsibility to arrange your own travel insurance. </t>
    <phoneticPr fontId="5"/>
  </si>
  <si>
    <t>ビザ取得に係る手数料、残高証明書の発行に係る手数料等は助成額の範囲内で支給する。Fees for obtaining visas and for the issue of bank certificates, etc. are paid within the scope of the grant amount.</t>
    <phoneticPr fontId="5"/>
  </si>
  <si>
    <t>学会参加費 Academic conference attendance fees</t>
    <phoneticPr fontId="5"/>
  </si>
  <si>
    <t>受講料 Tuition</t>
    <phoneticPr fontId="5"/>
  </si>
  <si>
    <t>施設利用料 Facility use fees</t>
    <phoneticPr fontId="5"/>
  </si>
  <si>
    <t>その他必要となる経費 Other necessary expenses</t>
    <rPh sb="2" eb="3">
      <t>タ</t>
    </rPh>
    <rPh sb="3" eb="5">
      <t>ヒツヨウ</t>
    </rPh>
    <rPh sb="8" eb="10">
      <t>ケイヒ</t>
    </rPh>
    <phoneticPr fontId="5"/>
  </si>
  <si>
    <t>①財源・研究費等予算名称・配分（交付）機関名称
Name of resource/research funding budget &amp; name of allocating (granting) institution</t>
    <rPh sb="1" eb="3">
      <t>ザイゲン</t>
    </rPh>
    <rPh sb="4" eb="7">
      <t>ケンキュウヒ</t>
    </rPh>
    <rPh sb="7" eb="8">
      <t>ナド</t>
    </rPh>
    <rPh sb="8" eb="10">
      <t>ヨサン</t>
    </rPh>
    <rPh sb="10" eb="12">
      <t>メイショウ</t>
    </rPh>
    <rPh sb="13" eb="15">
      <t>ハイブン</t>
    </rPh>
    <rPh sb="16" eb="18">
      <t>コウフ</t>
    </rPh>
    <rPh sb="19" eb="21">
      <t>キカン</t>
    </rPh>
    <rPh sb="21" eb="23">
      <t>メイショウ</t>
    </rPh>
    <phoneticPr fontId="5"/>
  </si>
  <si>
    <t>②財源・研究費等予算名称・配分（交付）機関名称
Name of resource/research funding budget &amp; name of allocating (granting) institution</t>
    <rPh sb="1" eb="3">
      <t>ザイゲン</t>
    </rPh>
    <rPh sb="4" eb="7">
      <t>ケンキュウヒ</t>
    </rPh>
    <rPh sb="7" eb="8">
      <t>ナド</t>
    </rPh>
    <rPh sb="8" eb="10">
      <t>ヨサン</t>
    </rPh>
    <rPh sb="10" eb="12">
      <t>メイショウ</t>
    </rPh>
    <rPh sb="13" eb="15">
      <t>ハイブン</t>
    </rPh>
    <rPh sb="16" eb="18">
      <t>コウフ</t>
    </rPh>
    <rPh sb="19" eb="21">
      <t>キカン</t>
    </rPh>
    <rPh sb="21" eb="23">
      <t>メイショウ</t>
    </rPh>
    <phoneticPr fontId="5"/>
  </si>
  <si>
    <t>自動計算 Automatic calculation</t>
    <rPh sb="0" eb="2">
      <t>ジドウ</t>
    </rPh>
    <rPh sb="2" eb="4">
      <t>ケイサン</t>
    </rPh>
    <phoneticPr fontId="5"/>
  </si>
  <si>
    <t>[FORM2-2-2]　交通費算定 Calculation of Transportation Expenses</t>
    <rPh sb="12" eb="15">
      <t>コウツウヒ</t>
    </rPh>
    <rPh sb="15" eb="17">
      <t>サンテイ</t>
    </rPh>
    <phoneticPr fontId="5"/>
  </si>
  <si>
    <t>移動日 Travel date</t>
    <phoneticPr fontId="10"/>
  </si>
  <si>
    <t>出発地 Place of departure</t>
    <rPh sb="0" eb="3">
      <t>シュッパツチ</t>
    </rPh>
    <phoneticPr fontId="10"/>
  </si>
  <si>
    <t>到着地 Place of arrival</t>
    <rPh sb="0" eb="3">
      <t>トウチャクチ</t>
    </rPh>
    <phoneticPr fontId="10"/>
  </si>
  <si>
    <t>金額 Amount</t>
    <rPh sb="0" eb="2">
      <t>キンガク</t>
    </rPh>
    <phoneticPr fontId="10"/>
  </si>
  <si>
    <t>合計 Total</t>
    <rPh sb="0" eb="2">
      <t>ゴウケイ</t>
    </rPh>
    <phoneticPr fontId="10"/>
  </si>
  <si>
    <t>※出発地/到着地が「その他」の場合は、金額を記入し根拠資料を添付のこと If Place of departure/Place of arrival is “Other,” enter the amount and attach supporting documentation</t>
    <rPh sb="1" eb="4">
      <t>シュッパツチ</t>
    </rPh>
    <rPh sb="5" eb="8">
      <t>トウチャクチ</t>
    </rPh>
    <rPh sb="12" eb="13">
      <t>タ</t>
    </rPh>
    <rPh sb="15" eb="17">
      <t>バアイ</t>
    </rPh>
    <rPh sb="19" eb="21">
      <t>キンガク</t>
    </rPh>
    <rPh sb="22" eb="24">
      <t>キニュウ</t>
    </rPh>
    <rPh sb="25" eb="27">
      <t>コンキョ</t>
    </rPh>
    <rPh sb="27" eb="29">
      <t>シリョウ</t>
    </rPh>
    <rPh sb="30" eb="32">
      <t>テンプ</t>
    </rPh>
    <phoneticPr fontId="10"/>
  </si>
  <si>
    <t>（資料番号 Document No.</t>
    <rPh sb="1" eb="3">
      <t>シリョウ</t>
    </rPh>
    <rPh sb="3" eb="5">
      <t>バンゴウ</t>
    </rPh>
    <phoneticPr fontId="10"/>
  </si>
  <si>
    <t>（1）-2 航空運賃  Airfares:：</t>
    <rPh sb="6" eb="8">
      <t>コウクウ</t>
    </rPh>
    <rPh sb="8" eb="10">
      <t>ウンチン</t>
    </rPh>
    <phoneticPr fontId="10"/>
  </si>
  <si>
    <t>（1）-1　所属機関から最寄りの空港 Nearest airport from your institution:</t>
    <rPh sb="6" eb="8">
      <t>ショゾク</t>
    </rPh>
    <rPh sb="8" eb="10">
      <t>キカン</t>
    </rPh>
    <rPh sb="12" eb="14">
      <t>モヨ</t>
    </rPh>
    <rPh sb="16" eb="18">
      <t>クウコウ</t>
    </rPh>
    <phoneticPr fontId="10"/>
  </si>
  <si>
    <t>日付 Date</t>
    <rPh sb="0" eb="2">
      <t>ヒヅケ</t>
    </rPh>
    <phoneticPr fontId="10"/>
  </si>
  <si>
    <t>資料番号 Document No.</t>
    <rPh sb="0" eb="2">
      <t>シリョウ</t>
    </rPh>
    <rPh sb="2" eb="4">
      <t>バンゴウ</t>
    </rPh>
    <phoneticPr fontId="10"/>
  </si>
  <si>
    <t>往路 Outward</t>
    <rPh sb="0" eb="2">
      <t>オウロ</t>
    </rPh>
    <phoneticPr fontId="5"/>
  </si>
  <si>
    <t>復路 Return</t>
    <rPh sb="0" eb="2">
      <t>フクロ</t>
    </rPh>
    <phoneticPr fontId="5"/>
  </si>
  <si>
    <t>(1)-3　空港から派遣先までの交通費 Transportation expenses from the airport to the program destination:</t>
    <rPh sb="6" eb="8">
      <t>クウコウ</t>
    </rPh>
    <rPh sb="10" eb="13">
      <t>ハケンサキ</t>
    </rPh>
    <rPh sb="16" eb="19">
      <t>コウツウヒ</t>
    </rPh>
    <phoneticPr fontId="10"/>
  </si>
  <si>
    <t>移動手段 
Method of Transportation</t>
    <rPh sb="0" eb="2">
      <t>シュダn</t>
    </rPh>
    <phoneticPr fontId="5"/>
  </si>
  <si>
    <t>レートRate</t>
    <phoneticPr fontId="10"/>
  </si>
  <si>
    <t>[FORM2-2-3]　宿泊料算定 Calculation of Accommodation Expenses</t>
    <rPh sb="12" eb="14">
      <t>シュクハク</t>
    </rPh>
    <rPh sb="14" eb="15">
      <t>リョウ</t>
    </rPh>
    <rPh sb="15" eb="17">
      <t>サンテイ</t>
    </rPh>
    <phoneticPr fontId="5"/>
  </si>
  <si>
    <t>(4)　宿泊料の算出 Calculation of accommodation expenses</t>
    <rPh sb="4" eb="7">
      <t>シュクハクリョウ</t>
    </rPh>
    <rPh sb="8" eb="10">
      <t>サンシュツ</t>
    </rPh>
    <phoneticPr fontId="10"/>
  </si>
  <si>
    <t>○派遣先【Ⅰ】 Program destination I</t>
    <rPh sb="1" eb="4">
      <t>ハケンサキ</t>
    </rPh>
    <phoneticPr fontId="10"/>
  </si>
  <si>
    <t>派遣期間中に同一の派遣先に滞在する場合 If you are to stay in the same program destination during the program period</t>
    <rPh sb="0" eb="2">
      <t>ハケン</t>
    </rPh>
    <rPh sb="2" eb="5">
      <t>キカンチュウ</t>
    </rPh>
    <rPh sb="6" eb="8">
      <t>ドウイツ</t>
    </rPh>
    <rPh sb="9" eb="12">
      <t>ハケンサキ</t>
    </rPh>
    <rPh sb="13" eb="15">
      <t>タイザイ</t>
    </rPh>
    <rPh sb="17" eb="19">
      <t>バアイ</t>
    </rPh>
    <phoneticPr fontId="5"/>
  </si>
  <si>
    <t>泊 Nights</t>
    <rPh sb="0" eb="1">
      <t>ハク</t>
    </rPh>
    <phoneticPr fontId="10"/>
  </si>
  <si>
    <t>小合計 Subtotal</t>
    <rPh sb="0" eb="1">
      <t>ショウ</t>
    </rPh>
    <rPh sb="1" eb="3">
      <t>ゴウケイ</t>
    </rPh>
    <phoneticPr fontId="10"/>
  </si>
  <si>
    <t>地域・宿泊区分ごとの上限額（円）Upper limit for each region/accommodation category (yen)</t>
    <rPh sb="0" eb="2">
      <t>チイキ</t>
    </rPh>
    <rPh sb="3" eb="5">
      <t>シュクハク</t>
    </rPh>
    <rPh sb="5" eb="7">
      <t>クブン</t>
    </rPh>
    <rPh sb="10" eb="12">
      <t>ジョウゲン</t>
    </rPh>
    <rPh sb="12" eb="13">
      <t>ガク</t>
    </rPh>
    <rPh sb="14" eb="15">
      <t>エン</t>
    </rPh>
    <phoneticPr fontId="10"/>
  </si>
  <si>
    <t>見積額又は決済額 Estimate amount or settlement amount</t>
    <rPh sb="0" eb="2">
      <t>ミツモリ</t>
    </rPh>
    <rPh sb="2" eb="3">
      <t>ガク</t>
    </rPh>
    <rPh sb="3" eb="4">
      <t>マタ</t>
    </rPh>
    <rPh sb="5" eb="7">
      <t>ケッサイ</t>
    </rPh>
    <rPh sb="7" eb="8">
      <t>ガク</t>
    </rPh>
    <phoneticPr fontId="10"/>
  </si>
  <si>
    <t>※提出する根拠資料と同じ通貨で記載 *State in the same currency as the supporting documentation submitted</t>
    <rPh sb="1" eb="3">
      <t>テイシュツ</t>
    </rPh>
    <rPh sb="5" eb="7">
      <t>コンキョ</t>
    </rPh>
    <rPh sb="7" eb="9">
      <t>シリョウ</t>
    </rPh>
    <rPh sb="10" eb="11">
      <t>オナ</t>
    </rPh>
    <rPh sb="12" eb="14">
      <t>ツウカ</t>
    </rPh>
    <rPh sb="15" eb="17">
      <t>キサイ</t>
    </rPh>
    <phoneticPr fontId="10"/>
  </si>
  <si>
    <t>為替レートExchange rate
※円建ての金額は”1”を入力　*Enter “1” for yen-denominated amount　</t>
    <rPh sb="0" eb="2">
      <t>カワセ</t>
    </rPh>
    <rPh sb="20" eb="21">
      <t>エン</t>
    </rPh>
    <rPh sb="21" eb="22">
      <t>ダ</t>
    </rPh>
    <rPh sb="24" eb="26">
      <t>キンガク</t>
    </rPh>
    <rPh sb="31" eb="33">
      <t>ニュウリョク</t>
    </rPh>
    <phoneticPr fontId="10"/>
  </si>
  <si>
    <t>円貨換算額 Yen conversion amount</t>
    <rPh sb="0" eb="2">
      <t>エンカ</t>
    </rPh>
    <rPh sb="2" eb="5">
      <t>カンザンガク</t>
    </rPh>
    <phoneticPr fontId="10"/>
  </si>
  <si>
    <t>1泊あたり 
円 Yen
per night</t>
    <rPh sb="1" eb="2">
      <t>ハク</t>
    </rPh>
    <rPh sb="7" eb="8">
      <t>エン</t>
    </rPh>
    <phoneticPr fontId="10"/>
  </si>
  <si>
    <t>資料番号 
Document No.</t>
    <rPh sb="0" eb="2">
      <t>シリョウ</t>
    </rPh>
    <rPh sb="2" eb="4">
      <t>バンゴウ</t>
    </rPh>
    <phoneticPr fontId="10"/>
  </si>
  <si>
    <t>滞在国 Host country</t>
    <rPh sb="0" eb="2">
      <t>タイザイ</t>
    </rPh>
    <rPh sb="2" eb="3">
      <t>コク</t>
    </rPh>
    <phoneticPr fontId="5"/>
  </si>
  <si>
    <t>レート（資料番号）Rate (Document No.)</t>
    <rPh sb="4" eb="6">
      <t>シリョウ</t>
    </rPh>
    <rPh sb="6" eb="8">
      <t>バンゴウ</t>
    </rPh>
    <phoneticPr fontId="5"/>
  </si>
  <si>
    <t>【宿泊料Ⅰ】 Accomodation expenses I</t>
    <rPh sb="1" eb="4">
      <t>シュクハクリョウ</t>
    </rPh>
    <phoneticPr fontId="10"/>
  </si>
  <si>
    <t>○派遣先【Ⅱ】Program destination II</t>
    <rPh sb="1" eb="4">
      <t>ハケンサキ</t>
    </rPh>
    <phoneticPr fontId="10"/>
  </si>
  <si>
    <t>主たる派遣先とは異なる地域の派遣先に滞在する場合（派遣先⇔目的地間への移動に鉄道または飛行機を用いるもの）If you are staying in a different program destination Region other than that of the main program destination 
(where railway or airplane is used to travel between the main program destination and that destination)</t>
    <rPh sb="0" eb="1">
      <t>シュ</t>
    </rPh>
    <rPh sb="3" eb="6">
      <t>ハケンサキ</t>
    </rPh>
    <rPh sb="8" eb="9">
      <t>コト</t>
    </rPh>
    <rPh sb="11" eb="13">
      <t>チイキ</t>
    </rPh>
    <rPh sb="14" eb="17">
      <t>ハケンサキ</t>
    </rPh>
    <rPh sb="18" eb="20">
      <t>タイザイ</t>
    </rPh>
    <rPh sb="22" eb="24">
      <t>バアイ</t>
    </rPh>
    <rPh sb="25" eb="28">
      <t>ハケンサキ</t>
    </rPh>
    <rPh sb="29" eb="32">
      <t>モクテキチ</t>
    </rPh>
    <rPh sb="32" eb="33">
      <t>カン</t>
    </rPh>
    <rPh sb="35" eb="37">
      <t>イドウ</t>
    </rPh>
    <rPh sb="38" eb="40">
      <t>テツドウ</t>
    </rPh>
    <rPh sb="43" eb="46">
      <t>ヒコウキ</t>
    </rPh>
    <rPh sb="47" eb="48">
      <t>モチ</t>
    </rPh>
    <phoneticPr fontId="5"/>
  </si>
  <si>
    <t>泊 Nithgts</t>
    <rPh sb="0" eb="1">
      <t>ハク</t>
    </rPh>
    <phoneticPr fontId="10"/>
  </si>
  <si>
    <t>宿泊
Accommodation</t>
    <rPh sb="0" eb="2">
      <t>シュクハク</t>
    </rPh>
    <phoneticPr fontId="10"/>
  </si>
  <si>
    <t>宿泊施設名称 Name of accommodation facility</t>
    <rPh sb="0" eb="2">
      <t>シュクハク</t>
    </rPh>
    <rPh sb="2" eb="4">
      <t>シセツ</t>
    </rPh>
    <rPh sb="4" eb="6">
      <t>メイショウ</t>
    </rPh>
    <phoneticPr fontId="10"/>
  </si>
  <si>
    <t>地域・宿泊区分 Region/Accommodation category</t>
    <rPh sb="0" eb="2">
      <t>チイキ</t>
    </rPh>
    <rPh sb="3" eb="5">
      <t>シュクハク</t>
    </rPh>
    <rPh sb="5" eb="7">
      <t>クブン</t>
    </rPh>
    <phoneticPr fontId="10"/>
  </si>
  <si>
    <t>【宿泊料Ⅱ】 Amount of expenses II</t>
    <rPh sb="1" eb="4">
      <t>シュクハクリョウ</t>
    </rPh>
    <phoneticPr fontId="10"/>
  </si>
  <si>
    <t>【申請額】 Application amount</t>
    <rPh sb="1" eb="4">
      <t>シンセイガク</t>
    </rPh>
    <phoneticPr fontId="5"/>
  </si>
  <si>
    <t>[FORM2-2-4]　その他経費算定 Calculation of Other Expenses</t>
    <rPh sb="14" eb="15">
      <t>ホカ</t>
    </rPh>
    <rPh sb="15" eb="17">
      <t>ケイヒ</t>
    </rPh>
    <rPh sb="17" eb="19">
      <t>サンテイ</t>
    </rPh>
    <phoneticPr fontId="5"/>
  </si>
  <si>
    <t>(5) 海外旅行総合保険料　Comprehensive overseas travel insurance premium</t>
    <rPh sb="4" eb="6">
      <t>カイガイ</t>
    </rPh>
    <rPh sb="6" eb="8">
      <t>リョコウ</t>
    </rPh>
    <rPh sb="8" eb="10">
      <t>ソウゴウ</t>
    </rPh>
    <rPh sb="10" eb="13">
      <t>ホケンリョウ</t>
    </rPh>
    <phoneticPr fontId="5"/>
  </si>
  <si>
    <t>金額 Amount</t>
    <rPh sb="0" eb="2">
      <t>キンガク</t>
    </rPh>
    <phoneticPr fontId="5"/>
  </si>
  <si>
    <t>レート Rate</t>
    <phoneticPr fontId="5"/>
  </si>
  <si>
    <t>資料番号 Document No.</t>
    <rPh sb="0" eb="2">
      <t>シリョウ</t>
    </rPh>
    <rPh sb="2" eb="4">
      <t>バンゴウ</t>
    </rPh>
    <phoneticPr fontId="5"/>
  </si>
  <si>
    <t>手数料等費目 Fee item</t>
    <rPh sb="0" eb="3">
      <t>テスウリョウ</t>
    </rPh>
    <rPh sb="3" eb="4">
      <t>トウ</t>
    </rPh>
    <rPh sb="4" eb="6">
      <t>ヒモク</t>
    </rPh>
    <phoneticPr fontId="5"/>
  </si>
  <si>
    <t>手数料等金額 Fee amount</t>
    <rPh sb="0" eb="3">
      <t>テスウリョウ</t>
    </rPh>
    <rPh sb="3" eb="4">
      <t>トウ</t>
    </rPh>
    <rPh sb="4" eb="6">
      <t>キンガク</t>
    </rPh>
    <phoneticPr fontId="5"/>
  </si>
  <si>
    <t>合計 Total</t>
    <rPh sb="0" eb="2">
      <t>ゴウケイ</t>
    </rPh>
    <phoneticPr fontId="5"/>
  </si>
  <si>
    <t>学会参加費 Conference attendance fees</t>
    <phoneticPr fontId="5"/>
  </si>
  <si>
    <t>受講料 Tuition</t>
    <rPh sb="0" eb="3">
      <t>ジュコウリョウ</t>
    </rPh>
    <phoneticPr fontId="5"/>
  </si>
  <si>
    <t>施設利用料 Facility use fees</t>
    <rPh sb="0" eb="2">
      <t>シセツ</t>
    </rPh>
    <rPh sb="2" eb="5">
      <t>リヨウリョウ</t>
    </rPh>
    <phoneticPr fontId="5"/>
  </si>
  <si>
    <t>申請時にはファイル名のヘッダーに「学籍番号_氏名」を付して、その他、根拠資料と合わせメールにて提出してください。When you are applying, please add your “student ID No._name” in the header of the file name, and submit your application together with supporting documentation.</t>
    <rPh sb="0" eb="3">
      <t>シンセイジ</t>
    </rPh>
    <rPh sb="9" eb="10">
      <t>メイ</t>
    </rPh>
    <rPh sb="17" eb="19">
      <t>ガクセキ</t>
    </rPh>
    <rPh sb="19" eb="21">
      <t>バンゴウ</t>
    </rPh>
    <rPh sb="22" eb="24">
      <t>シメイ</t>
    </rPh>
    <rPh sb="26" eb="27">
      <t>フ</t>
    </rPh>
    <rPh sb="32" eb="33">
      <t>ホカ</t>
    </rPh>
    <rPh sb="34" eb="36">
      <t>コンキョ</t>
    </rPh>
    <rPh sb="36" eb="38">
      <t>シリョウ</t>
    </rPh>
    <rPh sb="39" eb="40">
      <t>ア</t>
    </rPh>
    <rPh sb="47" eb="49">
      <t>テイシュツ</t>
    </rPh>
    <phoneticPr fontId="5"/>
  </si>
  <si>
    <t>レート（資料番号）
Rate (Document No.)</t>
    <rPh sb="4" eb="6">
      <t>シリョウ</t>
    </rPh>
    <rPh sb="6" eb="8">
      <t>バンゴウ</t>
    </rPh>
    <phoneticPr fontId="5"/>
  </si>
  <si>
    <t>申請区分 
Application category</t>
    <rPh sb="0" eb="2">
      <t>シンセイ</t>
    </rPh>
    <rPh sb="2" eb="4">
      <t>クブン</t>
    </rPh>
    <phoneticPr fontId="5"/>
  </si>
  <si>
    <t>【区分3(国内長期)】の申請者のみ記入してください。
To be completed by Category 3 (Long-term Japan) students only</t>
    <rPh sb="0" eb="26">
      <t>クブンコクナイチョウキシンセイシャキニュウ</t>
    </rPh>
    <phoneticPr fontId="5"/>
  </si>
  <si>
    <t>移動手段
 Method of Transportation</t>
    <rPh sb="0" eb="2">
      <t>シュダn</t>
    </rPh>
    <phoneticPr fontId="5"/>
  </si>
  <si>
    <t>移動手段
 Method of transportation</t>
    <rPh sb="0" eb="1">
      <t>sy</t>
    </rPh>
    <phoneticPr fontId="5"/>
  </si>
  <si>
    <t>小合計 
Subtotal</t>
    <rPh sb="0" eb="1">
      <t>ショウ</t>
    </rPh>
    <rPh sb="1" eb="3">
      <t>ゴウケイ</t>
    </rPh>
    <phoneticPr fontId="10"/>
  </si>
  <si>
    <t>チェックイン
 Check in</t>
    <phoneticPr fontId="10"/>
  </si>
  <si>
    <t>チェックアウト
 Check out</t>
    <phoneticPr fontId="10"/>
  </si>
  <si>
    <t>宿泊区分
 Accommodation category</t>
    <rPh sb="0" eb="2">
      <t>シュクハク</t>
    </rPh>
    <rPh sb="2" eb="4">
      <t>クブン</t>
    </rPh>
    <phoneticPr fontId="10"/>
  </si>
  <si>
    <t xml:space="preserve">(2)複数都市間の移動交通費 Transportation expenses for travel between cities </t>
    <rPh sb="3" eb="5">
      <t>フクスウ</t>
    </rPh>
    <rPh sb="5" eb="8">
      <t>トシカン</t>
    </rPh>
    <rPh sb="9" eb="11">
      <t>イドウ</t>
    </rPh>
    <rPh sb="11" eb="14">
      <t>コウツウヒ</t>
    </rPh>
    <phoneticPr fontId="10"/>
  </si>
  <si>
    <t>資料番号
 Document No.</t>
    <rPh sb="0" eb="2">
      <t>シリョウ</t>
    </rPh>
    <rPh sb="2" eb="4">
      <t>バンゴウ</t>
    </rPh>
    <phoneticPr fontId="5"/>
  </si>
  <si>
    <t>民間ホテル_Private_hotel</t>
    <phoneticPr fontId="5"/>
  </si>
  <si>
    <t>法人等宿泊施設_accommodation_facilities_or_student_dormitories</t>
    <phoneticPr fontId="5"/>
  </si>
  <si>
    <t>Airbnb等民泊利用及びアパート_Airbnb_or_a_short_term_private_apartment</t>
    <rPh sb="11" eb="12">
      <t>オヨ</t>
    </rPh>
    <phoneticPr fontId="5"/>
  </si>
  <si>
    <r>
      <t xml:space="preserve">日本円 Yen
</t>
    </r>
    <r>
      <rPr>
        <sz val="10"/>
        <color theme="1"/>
        <rFont val="Meiryo UI"/>
        <family val="3"/>
        <charset val="128"/>
      </rPr>
      <t>※小数点以下で切り捨て
ROUNDDOWN</t>
    </r>
    <rPh sb="0" eb="3">
      <t>ニホンエン</t>
    </rPh>
    <rPh sb="9" eb="12">
      <t>ショウスウテン</t>
    </rPh>
    <rPh sb="12" eb="14">
      <t>イカ</t>
    </rPh>
    <rPh sb="15" eb="16">
      <t>キ</t>
    </rPh>
    <rPh sb="17" eb="18">
      <t>ス</t>
    </rPh>
    <phoneticPr fontId="10"/>
  </si>
  <si>
    <r>
      <t xml:space="preserve">日本円（Yen）
</t>
    </r>
    <r>
      <rPr>
        <sz val="9"/>
        <color theme="1"/>
        <rFont val="Meiryo UI"/>
        <family val="3"/>
        <charset val="128"/>
      </rPr>
      <t>※小数点以下を切り捨て
ROUNDDOWN</t>
    </r>
    <rPh sb="0" eb="3">
      <t>ニホンエン</t>
    </rPh>
    <phoneticPr fontId="5"/>
  </si>
  <si>
    <r>
      <t xml:space="preserve">日本円　(Yen)
</t>
    </r>
    <r>
      <rPr>
        <sz val="9"/>
        <color theme="1"/>
        <rFont val="Meiryo UI"/>
        <family val="3"/>
        <charset val="128"/>
      </rPr>
      <t>※小数点以下を切り捨て
ROUNDDOWN</t>
    </r>
    <rPh sb="0" eb="3">
      <t>ニホンエン</t>
    </rPh>
    <rPh sb="11" eb="14">
      <t>ショウスウテン</t>
    </rPh>
    <rPh sb="14" eb="16">
      <t>イカ</t>
    </rPh>
    <rPh sb="17" eb="18">
      <t>キ</t>
    </rPh>
    <rPh sb="19" eb="20">
      <t>ス</t>
    </rPh>
    <phoneticPr fontId="5"/>
  </si>
  <si>
    <t>合計　(円) 
Total   (yen)
※小数点以下切り捨て
ROUNDDOWN</t>
    <rPh sb="0" eb="2">
      <t>ゴウケ</t>
    </rPh>
    <rPh sb="4" eb="5">
      <t>エン</t>
    </rPh>
    <rPh sb="23" eb="26">
      <t>ショウスウテン</t>
    </rPh>
    <rPh sb="26" eb="28">
      <t>イカ</t>
    </rPh>
    <rPh sb="28" eb="29">
      <t>キ</t>
    </rPh>
    <rPh sb="30" eb="31">
      <t>ス</t>
    </rPh>
    <phoneticPr fontId="10"/>
  </si>
  <si>
    <t>合計　(円) 
Total   (yen)
※小数点以下切り捨て
ROUNDDOWN</t>
    <rPh sb="0" eb="2">
      <t>ゴウケ</t>
    </rPh>
    <rPh sb="4" eb="5">
      <t>エン</t>
    </rPh>
    <phoneticPr fontId="10"/>
  </si>
  <si>
    <t>国内(A)_&lt;A&gt;_Japan</t>
    <rPh sb="0" eb="2">
      <t>コクナイ</t>
    </rPh>
    <phoneticPr fontId="2"/>
  </si>
  <si>
    <t>国内(A)_&lt;A&gt;_Japan</t>
    <phoneticPr fontId="5"/>
  </si>
  <si>
    <t>国内(B)_&lt;B&gt;_Japan</t>
  </si>
  <si>
    <t>国内(B)_&lt;B&gt;_Japan</t>
    <rPh sb="0" eb="2">
      <t>コクナイ</t>
    </rPh>
    <phoneticPr fontId="2"/>
  </si>
  <si>
    <t>新型コロナウイルス感染症の防疫措置に関する経費
Expenses related to quarantine measures for COVID-19</t>
    <rPh sb="0" eb="2">
      <t>シンガタ</t>
    </rPh>
    <rPh sb="9" eb="12">
      <t>カンセンショウ</t>
    </rPh>
    <rPh sb="13" eb="17">
      <t>ボウエキソチ</t>
    </rPh>
    <rPh sb="18" eb="19">
      <t>カン</t>
    </rPh>
    <rPh sb="21" eb="23">
      <t>ケイヒ</t>
    </rPh>
    <phoneticPr fontId="5"/>
  </si>
  <si>
    <t>新型コロナウイルス感染症の防疫措置に関する経費 Expenses related to quarantine measures for COVID-19
その他必要となる経費 Other necessary expenses</t>
    <rPh sb="79" eb="80">
      <t>タ</t>
    </rPh>
    <rPh sb="80" eb="82">
      <t>ヒツヨウ</t>
    </rPh>
    <rPh sb="85" eb="87">
      <t>ケイヒ</t>
    </rPh>
    <phoneticPr fontId="5"/>
  </si>
  <si>
    <t>所属コース名(専攻名)
PROGRAM(DEPARTMENT)</t>
    <rPh sb="0" eb="2">
      <t>ショゾク</t>
    </rPh>
    <rPh sb="5" eb="6">
      <t>メイ</t>
    </rPh>
    <rPh sb="7" eb="9">
      <t>センコウ</t>
    </rPh>
    <rPh sb="9" eb="10">
      <t>メイ</t>
    </rPh>
    <phoneticPr fontId="5"/>
  </si>
  <si>
    <t>その他必要となる経費 Other necessary expenses</t>
  </si>
  <si>
    <t>人類文化研究コース/Anthropological Studies</t>
    <rPh sb="0" eb="2">
      <t>ジンルイ</t>
    </rPh>
    <rPh sb="2" eb="4">
      <t>ブンカ</t>
    </rPh>
    <rPh sb="4" eb="6">
      <t>ケンキュウ</t>
    </rPh>
    <phoneticPr fontId="5"/>
  </si>
  <si>
    <t>国際日本研究コース/Japanese Studies</t>
    <rPh sb="0" eb="2">
      <t>コクサイ</t>
    </rPh>
    <rPh sb="2" eb="4">
      <t>ニホン</t>
    </rPh>
    <rPh sb="4" eb="6">
      <t>ケンキュウ</t>
    </rPh>
    <phoneticPr fontId="5"/>
  </si>
  <si>
    <t>日本歴史研究コース/Japanese History</t>
    <rPh sb="0" eb="2">
      <t>ニホン</t>
    </rPh>
    <rPh sb="2" eb="4">
      <t>レキシ</t>
    </rPh>
    <rPh sb="4" eb="6">
      <t>ケンキュウ</t>
    </rPh>
    <phoneticPr fontId="5"/>
  </si>
  <si>
    <t>日本文学研究コース/Japanese Literature</t>
    <rPh sb="0" eb="2">
      <t>ニホン</t>
    </rPh>
    <rPh sb="2" eb="6">
      <t>ブンガクケンキュウ</t>
    </rPh>
    <phoneticPr fontId="5"/>
  </si>
  <si>
    <t>日本語言語科学コース/Japanese Language Sciences</t>
    <rPh sb="0" eb="3">
      <t>ニホンゴ</t>
    </rPh>
    <rPh sb="3" eb="5">
      <t>ゲンゴ</t>
    </rPh>
    <rPh sb="5" eb="7">
      <t>カガク</t>
    </rPh>
    <phoneticPr fontId="5"/>
  </si>
  <si>
    <t>総合地球環境学コース/Global Environmental Studies</t>
    <phoneticPr fontId="5"/>
  </si>
  <si>
    <t>分子科学コース/Molecular Science</t>
    <phoneticPr fontId="5"/>
  </si>
  <si>
    <t>天文科学コース/Astronomical Science</t>
    <phoneticPr fontId="5"/>
  </si>
  <si>
    <t>核融合科学コース/Fusion Science</t>
    <phoneticPr fontId="5"/>
  </si>
  <si>
    <t>加速器科学コース/Accelerator Science</t>
    <phoneticPr fontId="5"/>
  </si>
  <si>
    <r>
      <t>宇宙科学コース/</t>
    </r>
    <r>
      <rPr>
        <sz val="11"/>
        <color rgb="FF333333"/>
        <rFont val="ＭＳ Ｐゴシック"/>
        <family val="3"/>
        <charset val="128"/>
        <scheme val="major"/>
      </rPr>
      <t>Space and Astronautical Science</t>
    </r>
    <phoneticPr fontId="5"/>
  </si>
  <si>
    <t>物質構造科学コース/Materials Structure Science</t>
    <phoneticPr fontId="5"/>
  </si>
  <si>
    <t>素粒子原子核コース/Particle and Nuclear Physics</t>
    <phoneticPr fontId="5"/>
  </si>
  <si>
    <t>統計科学コース/Statistical Science</t>
    <phoneticPr fontId="5"/>
  </si>
  <si>
    <t>極域科学コース/Polar Science</t>
    <phoneticPr fontId="5"/>
  </si>
  <si>
    <t>情報学コース/Informatics</t>
    <phoneticPr fontId="5"/>
  </si>
  <si>
    <t>遺伝学コース/Genetics</t>
    <phoneticPr fontId="5"/>
  </si>
  <si>
    <t>基礎生物学コース/Basic Biology</t>
    <phoneticPr fontId="5"/>
  </si>
  <si>
    <t>生理科学コース/Physiological Sciences</t>
    <phoneticPr fontId="5"/>
  </si>
  <si>
    <t>統合進化科学コース/Integrative Evolutionary Science</t>
    <phoneticPr fontId="5"/>
  </si>
  <si>
    <t>(5)　ビザ手数料 Visa fees</t>
    <rPh sb="6" eb="9">
      <t>テスウリョウ</t>
    </rPh>
    <phoneticPr fontId="5"/>
  </si>
  <si>
    <t>(6)　その他（学会参加費、受講料、施設利用料）Other(Conference attendance fees, tuition fees, facility use fees）</t>
    <rPh sb="6" eb="7">
      <t>タ</t>
    </rPh>
    <rPh sb="8" eb="10">
      <t>ガッカイ</t>
    </rPh>
    <rPh sb="10" eb="13">
      <t>サンカヒ</t>
    </rPh>
    <rPh sb="14" eb="17">
      <t>ジュコウリョウ</t>
    </rPh>
    <rPh sb="18" eb="20">
      <t>シセツ</t>
    </rPh>
    <rPh sb="20" eb="22">
      <t>リヨウ</t>
    </rPh>
    <rPh sb="22" eb="23">
      <t>リョウ</t>
    </rPh>
    <phoneticPr fontId="5"/>
  </si>
  <si>
    <t>(5)</t>
    <phoneticPr fontId="5"/>
  </si>
  <si>
    <t>(6)-1</t>
    <phoneticPr fontId="5"/>
  </si>
  <si>
    <t>(6)-2</t>
    <phoneticPr fontId="5"/>
  </si>
  <si>
    <t>(6)-3</t>
    <phoneticPr fontId="5"/>
  </si>
  <si>
    <t>(6)-4</t>
    <phoneticPr fontId="5"/>
  </si>
  <si>
    <t>(6)-5</t>
    <phoneticPr fontId="5"/>
  </si>
  <si>
    <t>(7)</t>
    <phoneticPr fontId="5"/>
  </si>
  <si>
    <t>RIHN</t>
    <phoneticPr fontId="5"/>
  </si>
  <si>
    <t>Haneda Airport (T1/T2)</t>
    <phoneticPr fontId="10"/>
  </si>
  <si>
    <t>Haneda Airport (T3)</t>
    <phoneticPr fontId="5"/>
  </si>
  <si>
    <t>指定都市・国(A)_&lt;A&gt;_Region_A</t>
    <rPh sb="0" eb="2">
      <t>シテイ</t>
    </rPh>
    <rPh sb="2" eb="4">
      <t>トシ</t>
    </rPh>
    <rPh sb="5" eb="6">
      <t>クニ</t>
    </rPh>
    <phoneticPr fontId="2"/>
  </si>
  <si>
    <t>甲(A)_&lt;A&gt;_Region_B</t>
    <rPh sb="0" eb="1">
      <t>コウ</t>
    </rPh>
    <phoneticPr fontId="2"/>
  </si>
  <si>
    <t>その他(A)_&lt;A&gt;_Region_C</t>
    <rPh sb="2" eb="3">
      <t>タ</t>
    </rPh>
    <phoneticPr fontId="2"/>
  </si>
  <si>
    <t>指定都市・国(B)_&lt;B&gt;_Region_A</t>
    <rPh sb="0" eb="2">
      <t>シテイ</t>
    </rPh>
    <rPh sb="2" eb="4">
      <t>トシ</t>
    </rPh>
    <rPh sb="5" eb="6">
      <t>クニ</t>
    </rPh>
    <phoneticPr fontId="2"/>
  </si>
  <si>
    <t>甲(B)_&lt;B&gt;_Region_B</t>
    <rPh sb="0" eb="1">
      <t>コウ</t>
    </rPh>
    <phoneticPr fontId="2"/>
  </si>
  <si>
    <t>その他(B)_&lt;B&gt;_Region_C</t>
    <rPh sb="2" eb="3">
      <t>タ</t>
    </rPh>
    <phoneticPr fontId="2"/>
  </si>
  <si>
    <t>所属機関から派遣先までの往復交通費 Return trip travel expenses from your institution to the program destination</t>
    <rPh sb="0" eb="2">
      <t>ショゾク</t>
    </rPh>
    <rPh sb="2" eb="4">
      <t>キカン</t>
    </rPh>
    <rPh sb="6" eb="8">
      <t>ハケン</t>
    </rPh>
    <rPh sb="8" eb="9">
      <t>サキ</t>
    </rPh>
    <rPh sb="12" eb="14">
      <t>オウフク</t>
    </rPh>
    <rPh sb="14" eb="17">
      <t>コウツウヒ</t>
    </rPh>
    <phoneticPr fontId="5"/>
  </si>
  <si>
    <t>(3)所属機関から派遣先までの往復交通費  Round trip transportation expenses from your institution to the program destination</t>
    <rPh sb="0" eb="2">
      <t>センコ</t>
    </rPh>
    <rPh sb="3" eb="5">
      <t>ショゾクハケンサキオウフクロコウツウヒ</t>
    </rPh>
    <rPh sb="5" eb="7">
      <t>キカン</t>
    </rPh>
    <phoneticPr fontId="5"/>
  </si>
  <si>
    <t>研究計画上、2025年3月5日を超えて滞在する場合は、事前に「研究派遣プログラム事務局」（Mail  to：internship@ml.soken.ac.jp）に連絡してください。If you intend to stay beyond March 5, 2025 in your research plan, please notify the Research Dispatch Program Office beforehand at: internship@ml.soken.ac.jp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</si>
</sst>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0_);[Red]\(0.00\)"/>
    <numFmt numFmtId="177" formatCode="yyyy/m/d;@"/>
    <numFmt numFmtId="178" formatCode="#"/>
    <numFmt numFmtId="179" formatCode="#,##0_);[Red]\(#,##0\)"/>
  </numFmts>
  <fonts count="5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b/>
      <sz val="11"/>
      <color indexed="81"/>
      <name val="Meiryo UI"/>
      <family val="3"/>
      <charset val="128"/>
    </font>
    <font>
      <sz val="11"/>
      <color indexed="81"/>
      <name val="Meiryo UI"/>
      <family val="3"/>
      <charset val="128"/>
    </font>
    <font>
      <b/>
      <sz val="14"/>
      <color rgb="FF002060"/>
      <name val="Arial"/>
      <family val="2"/>
    </font>
    <font>
      <sz val="1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8"/>
      <name val="Meiryo UI"/>
      <family val="3"/>
      <charset val="128"/>
    </font>
    <font>
      <sz val="11"/>
      <color theme="8"/>
      <name val="Meiryo UI"/>
      <family val="3"/>
      <charset val="128"/>
    </font>
    <font>
      <b/>
      <sz val="16"/>
      <color theme="4"/>
      <name val="Arial"/>
      <family val="2"/>
    </font>
    <font>
      <sz val="16"/>
      <color theme="1"/>
      <name val="Arial"/>
      <family val="2"/>
    </font>
    <font>
      <b/>
      <sz val="12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theme="1"/>
      <name val="Meiryo UI"/>
      <family val="2"/>
      <charset val="128"/>
    </font>
    <font>
      <b/>
      <sz val="18"/>
      <color rgb="FFFF0000"/>
      <name val="Meiryo UI"/>
      <family val="2"/>
      <charset val="128"/>
    </font>
    <font>
      <b/>
      <sz val="11"/>
      <color rgb="FF00206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b/>
      <sz val="16"/>
      <color rgb="FF002060"/>
      <name val="Arial"/>
      <family val="2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333333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1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 style="thin">
        <color theme="0" tint="-0.499984740745262"/>
      </diagonal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 diagonalDown="1"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 style="thin">
        <color theme="0" tint="-0.499984740745262"/>
      </diagonal>
    </border>
    <border>
      <left/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 diagonalDown="1"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 style="thin">
        <color theme="0" tint="-0.499984740745262"/>
      </diagonal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 style="thin">
        <color theme="0" tint="-0.499984740745262"/>
      </diagonal>
    </border>
    <border diagonalDown="1"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 style="thin">
        <color theme="0" tint="-0.499984740745262"/>
      </diagonal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ck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rgb="FFFF0000"/>
      </right>
      <top style="thick">
        <color rgb="FFFF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rgb="FFFF0000"/>
      </right>
      <top/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thick">
        <color rgb="FFFF0000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Down="1"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 style="thin">
        <color theme="0" tint="-0.499984740745262"/>
      </diagonal>
    </border>
    <border>
      <left style="hair">
        <color theme="0" tint="-0.499984740745262"/>
      </left>
      <right style="thick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 diagonalDown="1"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 style="thin">
        <color theme="0" tint="-0.499984740745262"/>
      </diagonal>
    </border>
    <border>
      <left/>
      <right style="dash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thick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n">
        <color theme="0" tint="-0.499984740745262"/>
      </bottom>
      <diagonal/>
    </border>
    <border>
      <left/>
      <right/>
      <top style="thick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rgb="FFFF0000"/>
      </right>
      <top style="thick">
        <color rgb="FFFF0000"/>
      </top>
      <bottom style="thin">
        <color theme="0" tint="-0.499984740745262"/>
      </bottom>
      <diagonal/>
    </border>
    <border>
      <left style="thick">
        <color rgb="FFFF0000"/>
      </left>
      <right/>
      <top style="thin">
        <color theme="0" tint="-0.499984740745262"/>
      </top>
      <bottom style="thick">
        <color rgb="FFFF0000"/>
      </bottom>
      <diagonal/>
    </border>
    <border>
      <left/>
      <right/>
      <top style="thin">
        <color theme="0" tint="-0.499984740745262"/>
      </top>
      <bottom style="thick">
        <color rgb="FFFF0000"/>
      </bottom>
      <diagonal/>
    </border>
    <border>
      <left style="thin">
        <color theme="0" tint="-0.499984740745262"/>
      </left>
      <right style="thick">
        <color rgb="FFFF0000"/>
      </right>
      <top style="thin">
        <color theme="0" tint="-0.499984740745262"/>
      </top>
      <bottom style="thick">
        <color rgb="FFFF0000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 diagonalUp="1"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 style="thick">
        <color theme="0" tint="-0.499984740745262"/>
      </left>
      <right style="dashed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dashed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dashed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hair">
        <color theme="0" tint="-0.499984740745262"/>
      </diagonal>
    </border>
  </borders>
  <cellStyleXfs count="7">
    <xf numFmtId="0" fontId="0" fillId="0" borderId="0"/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0" fontId="4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1" applyFo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13" fillId="0" borderId="0" xfId="3" applyFont="1">
      <alignment vertical="center"/>
    </xf>
    <xf numFmtId="0" fontId="4" fillId="0" borderId="0" xfId="3" applyFont="1">
      <alignment vertical="center"/>
    </xf>
    <xf numFmtId="0" fontId="8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14" fillId="0" borderId="0" xfId="3" applyFont="1">
      <alignment vertical="center"/>
    </xf>
    <xf numFmtId="0" fontId="4" fillId="0" borderId="32" xfId="3" applyFont="1" applyFill="1" applyBorder="1" applyAlignment="1">
      <alignment horizontal="center" vertical="center" wrapText="1"/>
    </xf>
    <xf numFmtId="0" fontId="4" fillId="0" borderId="48" xfId="3" applyFont="1" applyBorder="1">
      <alignment vertical="center"/>
    </xf>
    <xf numFmtId="0" fontId="4" fillId="8" borderId="31" xfId="3" applyFont="1" applyFill="1" applyBorder="1" applyAlignment="1">
      <alignment horizontal="right" vertical="center"/>
    </xf>
    <xf numFmtId="0" fontId="4" fillId="8" borderId="32" xfId="3" applyFont="1" applyFill="1" applyBorder="1" applyAlignment="1">
      <alignment horizontal="right" vertical="center"/>
    </xf>
    <xf numFmtId="38" fontId="4" fillId="8" borderId="37" xfId="4" applyFont="1" applyFill="1" applyBorder="1">
      <alignment vertical="center"/>
    </xf>
    <xf numFmtId="38" fontId="4" fillId="8" borderId="31" xfId="4" applyFont="1" applyFill="1" applyBorder="1">
      <alignment vertical="center"/>
    </xf>
    <xf numFmtId="38" fontId="4" fillId="8" borderId="39" xfId="4" applyFont="1" applyFill="1" applyBorder="1">
      <alignment vertical="center"/>
    </xf>
    <xf numFmtId="38" fontId="4" fillId="0" borderId="32" xfId="4" applyFont="1" applyFill="1" applyBorder="1" applyAlignment="1">
      <alignment horizontal="right" vertical="center"/>
    </xf>
    <xf numFmtId="0" fontId="4" fillId="0" borderId="25" xfId="3" applyFont="1" applyBorder="1">
      <alignment vertical="center"/>
    </xf>
    <xf numFmtId="38" fontId="4" fillId="0" borderId="0" xfId="3" applyNumberFormat="1" applyFont="1">
      <alignment vertical="center"/>
    </xf>
    <xf numFmtId="0" fontId="4" fillId="0" borderId="0" xfId="3" applyFont="1" applyFill="1">
      <alignment vertical="center"/>
    </xf>
    <xf numFmtId="0" fontId="4" fillId="0" borderId="0" xfId="3" applyFont="1" applyFill="1" applyAlignment="1">
      <alignment horizontal="right" vertical="center"/>
    </xf>
    <xf numFmtId="38" fontId="4" fillId="0" borderId="0" xfId="3" applyNumberFormat="1" applyFont="1" applyFill="1" applyAlignment="1">
      <alignment horizontal="right" vertical="center"/>
    </xf>
    <xf numFmtId="0" fontId="4" fillId="0" borderId="54" xfId="3" applyFont="1" applyBorder="1">
      <alignment vertical="center"/>
    </xf>
    <xf numFmtId="0" fontId="4" fillId="0" borderId="55" xfId="3" applyFont="1" applyBorder="1">
      <alignment vertical="center"/>
    </xf>
    <xf numFmtId="38" fontId="4" fillId="0" borderId="56" xfId="4" applyFont="1" applyBorder="1">
      <alignment vertical="center"/>
    </xf>
    <xf numFmtId="0" fontId="4" fillId="0" borderId="56" xfId="3" applyFont="1" applyBorder="1">
      <alignment vertical="center"/>
    </xf>
    <xf numFmtId="38" fontId="4" fillId="0" borderId="57" xfId="4" applyFont="1" applyBorder="1">
      <alignment vertical="center"/>
    </xf>
    <xf numFmtId="0" fontId="4" fillId="5" borderId="0" xfId="3" applyFont="1" applyFill="1" applyBorder="1">
      <alignment vertical="center"/>
    </xf>
    <xf numFmtId="38" fontId="4" fillId="5" borderId="0" xfId="4" applyFont="1" applyFill="1" applyBorder="1">
      <alignment vertical="center"/>
    </xf>
    <xf numFmtId="0" fontId="4" fillId="5" borderId="0" xfId="3" applyFont="1" applyFill="1">
      <alignment vertical="center"/>
    </xf>
    <xf numFmtId="0" fontId="4" fillId="5" borderId="58" xfId="3" applyFont="1" applyFill="1" applyBorder="1">
      <alignment vertical="center"/>
    </xf>
    <xf numFmtId="38" fontId="4" fillId="5" borderId="58" xfId="4" applyFont="1" applyFill="1" applyBorder="1">
      <alignment vertical="center"/>
    </xf>
    <xf numFmtId="9" fontId="4" fillId="5" borderId="58" xfId="5" applyFont="1" applyFill="1" applyBorder="1">
      <alignment vertical="center"/>
    </xf>
    <xf numFmtId="6" fontId="4" fillId="5" borderId="0" xfId="4" applyNumberFormat="1" applyFont="1" applyFill="1" applyAlignment="1">
      <alignment horizontal="left" vertical="center"/>
    </xf>
    <xf numFmtId="0" fontId="4" fillId="5" borderId="59" xfId="3" applyFont="1" applyFill="1" applyBorder="1">
      <alignment vertical="center"/>
    </xf>
    <xf numFmtId="38" fontId="4" fillId="5" borderId="59" xfId="4" applyFont="1" applyFill="1" applyBorder="1">
      <alignment vertical="center"/>
    </xf>
    <xf numFmtId="9" fontId="4" fillId="5" borderId="59" xfId="5" applyFont="1" applyFill="1" applyBorder="1">
      <alignment vertical="center"/>
    </xf>
    <xf numFmtId="0" fontId="4" fillId="0" borderId="24" xfId="3" applyFont="1" applyBorder="1">
      <alignment vertical="center"/>
    </xf>
    <xf numFmtId="38" fontId="4" fillId="0" borderId="24" xfId="4" applyFont="1" applyBorder="1">
      <alignment vertical="center"/>
    </xf>
    <xf numFmtId="38" fontId="4" fillId="10" borderId="0" xfId="3" applyNumberFormat="1" applyFont="1" applyFill="1">
      <alignment vertical="center"/>
    </xf>
    <xf numFmtId="0" fontId="4" fillId="5" borderId="60" xfId="3" applyFont="1" applyFill="1" applyBorder="1">
      <alignment vertical="center"/>
    </xf>
    <xf numFmtId="38" fontId="4" fillId="5" borderId="60" xfId="4" applyFont="1" applyFill="1" applyBorder="1">
      <alignment vertical="center"/>
    </xf>
    <xf numFmtId="9" fontId="4" fillId="5" borderId="60" xfId="5" applyFont="1" applyFill="1" applyBorder="1">
      <alignment vertical="center"/>
    </xf>
    <xf numFmtId="0" fontId="4" fillId="5" borderId="24" xfId="3" applyFont="1" applyFill="1" applyBorder="1">
      <alignment vertical="center"/>
    </xf>
    <xf numFmtId="38" fontId="4" fillId="5" borderId="24" xfId="4" applyFont="1" applyFill="1" applyBorder="1">
      <alignment vertical="center"/>
    </xf>
    <xf numFmtId="0" fontId="4" fillId="10" borderId="0" xfId="3" applyFont="1" applyFill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57" xfId="3" applyFont="1" applyBorder="1">
      <alignment vertical="center"/>
    </xf>
    <xf numFmtId="0" fontId="4" fillId="5" borderId="59" xfId="3" applyFont="1" applyFill="1" applyBorder="1" applyAlignment="1">
      <alignment horizontal="right" vertical="center"/>
    </xf>
    <xf numFmtId="38" fontId="4" fillId="10" borderId="0" xfId="4" applyFont="1" applyFill="1">
      <alignment vertical="center"/>
    </xf>
    <xf numFmtId="0" fontId="4" fillId="0" borderId="23" xfId="3" applyFont="1" applyFill="1" applyBorder="1" applyAlignment="1">
      <alignment horizontal="center" vertical="center"/>
    </xf>
    <xf numFmtId="0" fontId="4" fillId="0" borderId="64" xfId="3" applyFont="1" applyFill="1" applyBorder="1" applyAlignment="1">
      <alignment horizontal="center" vertical="center"/>
    </xf>
    <xf numFmtId="38" fontId="4" fillId="0" borderId="64" xfId="4" applyFont="1" applyFill="1" applyBorder="1" applyAlignment="1">
      <alignment horizontal="center" vertical="center"/>
    </xf>
    <xf numFmtId="0" fontId="4" fillId="0" borderId="64" xfId="3" applyFont="1" applyFill="1" applyBorder="1">
      <alignment vertical="center"/>
    </xf>
    <xf numFmtId="0" fontId="4" fillId="0" borderId="65" xfId="3" applyFont="1" applyFill="1" applyBorder="1" applyAlignment="1">
      <alignment horizontal="center" vertical="center"/>
    </xf>
    <xf numFmtId="38" fontId="4" fillId="0" borderId="65" xfId="4" applyFont="1" applyFill="1" applyBorder="1" applyAlignment="1">
      <alignment horizontal="center" vertical="center"/>
    </xf>
    <xf numFmtId="0" fontId="4" fillId="0" borderId="65" xfId="3" applyFont="1" applyFill="1" applyBorder="1">
      <alignment vertical="center"/>
    </xf>
    <xf numFmtId="0" fontId="4" fillId="0" borderId="66" xfId="3" applyFont="1" applyFill="1" applyBorder="1" applyAlignment="1">
      <alignment horizontal="center" vertical="center"/>
    </xf>
    <xf numFmtId="38" fontId="4" fillId="0" borderId="66" xfId="4" applyFont="1" applyFill="1" applyBorder="1" applyAlignment="1">
      <alignment horizontal="center" vertical="center"/>
    </xf>
    <xf numFmtId="0" fontId="4" fillId="0" borderId="66" xfId="3" applyFont="1" applyFill="1" applyBorder="1">
      <alignment vertical="center"/>
    </xf>
    <xf numFmtId="0" fontId="6" fillId="0" borderId="69" xfId="0" applyFont="1" applyBorder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21" fillId="0" borderId="0" xfId="3" applyFont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0" xfId="3" applyFont="1">
      <alignment vertical="center"/>
    </xf>
    <xf numFmtId="0" fontId="4" fillId="0" borderId="0" xfId="3" applyFont="1" applyFill="1" applyAlignment="1">
      <alignment vertical="center"/>
    </xf>
    <xf numFmtId="0" fontId="6" fillId="4" borderId="72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/>
    </xf>
    <xf numFmtId="49" fontId="6" fillId="0" borderId="75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38" fontId="4" fillId="8" borderId="39" xfId="4" applyFont="1" applyFill="1" applyBorder="1" applyAlignment="1">
      <alignment horizontal="right" vertical="center"/>
    </xf>
    <xf numFmtId="0" fontId="4" fillId="0" borderId="0" xfId="6" applyFont="1">
      <alignment vertical="center"/>
    </xf>
    <xf numFmtId="0" fontId="11" fillId="0" borderId="0" xfId="6" applyFont="1">
      <alignment vertical="center"/>
    </xf>
    <xf numFmtId="0" fontId="4" fillId="3" borderId="24" xfId="6" applyFont="1" applyFill="1" applyBorder="1" applyAlignment="1">
      <alignment horizontal="center" vertical="center"/>
    </xf>
    <xf numFmtId="0" fontId="4" fillId="7" borderId="0" xfId="6" applyFont="1" applyFill="1">
      <alignment vertical="center"/>
    </xf>
    <xf numFmtId="0" fontId="4" fillId="0" borderId="0" xfId="6" applyFont="1" applyBorder="1">
      <alignment vertical="center"/>
    </xf>
    <xf numFmtId="0" fontId="14" fillId="0" borderId="0" xfId="6" applyFont="1">
      <alignment vertical="center"/>
    </xf>
    <xf numFmtId="0" fontId="4" fillId="6" borderId="0" xfId="6" applyFont="1" applyFill="1">
      <alignment vertical="center"/>
    </xf>
    <xf numFmtId="0" fontId="4" fillId="7" borderId="0" xfId="6" applyFont="1" applyFill="1" applyBorder="1">
      <alignment vertical="center"/>
    </xf>
    <xf numFmtId="0" fontId="4" fillId="7" borderId="24" xfId="6" applyFont="1" applyFill="1" applyBorder="1" applyAlignment="1">
      <alignment vertical="center"/>
    </xf>
    <xf numFmtId="0" fontId="4" fillId="0" borderId="0" xfId="6" applyFont="1" applyBorder="1" applyAlignment="1">
      <alignment vertical="center"/>
    </xf>
    <xf numFmtId="0" fontId="24" fillId="0" borderId="0" xfId="0" applyFont="1" applyAlignment="1">
      <alignment vertical="center"/>
    </xf>
    <xf numFmtId="0" fontId="4" fillId="9" borderId="0" xfId="3" applyFont="1" applyFill="1" applyBorder="1" applyAlignment="1">
      <alignment horizontal="right" vertical="center"/>
    </xf>
    <xf numFmtId="38" fontId="16" fillId="9" borderId="0" xfId="3" applyNumberFormat="1" applyFont="1" applyFill="1" applyBorder="1" applyAlignment="1">
      <alignment horizontal="right" vertical="center"/>
    </xf>
    <xf numFmtId="0" fontId="25" fillId="0" borderId="0" xfId="3" applyFont="1" applyAlignment="1">
      <alignment horizontal="right" vertical="center"/>
    </xf>
    <xf numFmtId="38" fontId="4" fillId="0" borderId="81" xfId="2" applyFont="1" applyBorder="1">
      <alignment vertical="center"/>
    </xf>
    <xf numFmtId="38" fontId="4" fillId="0" borderId="82" xfId="2" applyFont="1" applyBorder="1">
      <alignment vertical="center"/>
    </xf>
    <xf numFmtId="38" fontId="4" fillId="0" borderId="83" xfId="2" applyFont="1" applyBorder="1">
      <alignment vertical="center"/>
    </xf>
    <xf numFmtId="38" fontId="4" fillId="0" borderId="84" xfId="2" applyFont="1" applyBorder="1">
      <alignment vertical="center"/>
    </xf>
    <xf numFmtId="38" fontId="4" fillId="0" borderId="85" xfId="2" applyFont="1" applyBorder="1">
      <alignment vertical="center"/>
    </xf>
    <xf numFmtId="38" fontId="4" fillId="0" borderId="87" xfId="2" applyFont="1" applyBorder="1">
      <alignment vertical="center"/>
    </xf>
    <xf numFmtId="38" fontId="4" fillId="0" borderId="88" xfId="2" applyFont="1" applyBorder="1">
      <alignment vertical="center"/>
    </xf>
    <xf numFmtId="38" fontId="4" fillId="0" borderId="93" xfId="2" applyFont="1" applyBorder="1">
      <alignment vertical="center"/>
    </xf>
    <xf numFmtId="38" fontId="4" fillId="0" borderId="94" xfId="2" applyFont="1" applyBorder="1">
      <alignment vertical="center"/>
    </xf>
    <xf numFmtId="38" fontId="4" fillId="7" borderId="24" xfId="2" applyFont="1" applyFill="1" applyBorder="1">
      <alignment vertical="center"/>
    </xf>
    <xf numFmtId="38" fontId="4" fillId="0" borderId="24" xfId="2" applyFont="1" applyBorder="1" applyAlignment="1">
      <alignment horizontal="right" vertical="center"/>
    </xf>
    <xf numFmtId="0" fontId="26" fillId="0" borderId="0" xfId="6" applyFont="1" applyAlignment="1">
      <alignment horizontal="right" vertical="center"/>
    </xf>
    <xf numFmtId="38" fontId="4" fillId="7" borderId="24" xfId="6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4" borderId="95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0" fillId="5" borderId="9" xfId="0" applyFont="1" applyFill="1" applyBorder="1" applyAlignment="1">
      <alignment vertical="center" wrapText="1"/>
    </xf>
    <xf numFmtId="0" fontId="30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vertical="center"/>
    </xf>
    <xf numFmtId="0" fontId="25" fillId="12" borderId="22" xfId="0" applyFont="1" applyFill="1" applyBorder="1" applyAlignment="1">
      <alignment horizontal="center" vertical="center"/>
    </xf>
    <xf numFmtId="0" fontId="25" fillId="12" borderId="21" xfId="0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38" fontId="28" fillId="5" borderId="96" xfId="2" applyFont="1" applyFill="1" applyBorder="1" applyAlignment="1">
      <alignment vertical="center"/>
    </xf>
    <xf numFmtId="38" fontId="28" fillId="5" borderId="16" xfId="2" applyFont="1" applyFill="1" applyBorder="1" applyAlignment="1">
      <alignment vertical="center"/>
    </xf>
    <xf numFmtId="38" fontId="28" fillId="5" borderId="97" xfId="2" applyFont="1" applyFill="1" applyBorder="1" applyAlignment="1">
      <alignment vertical="center"/>
    </xf>
    <xf numFmtId="38" fontId="28" fillId="5" borderId="5" xfId="2" applyFont="1" applyFill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4" fillId="7" borderId="24" xfId="2" applyFont="1" applyFill="1" applyBorder="1" applyAlignment="1">
      <alignment vertical="center"/>
    </xf>
    <xf numFmtId="0" fontId="4" fillId="0" borderId="117" xfId="0" applyFont="1" applyBorder="1" applyAlignment="1">
      <alignment horizontal="left" vertical="center"/>
    </xf>
    <xf numFmtId="0" fontId="6" fillId="0" borderId="117" xfId="0" applyFont="1" applyBorder="1" applyAlignment="1">
      <alignment vertical="center"/>
    </xf>
    <xf numFmtId="0" fontId="9" fillId="0" borderId="0" xfId="6" applyFont="1">
      <alignment vertical="center"/>
    </xf>
    <xf numFmtId="0" fontId="4" fillId="0" borderId="67" xfId="6" applyFont="1" applyBorder="1">
      <alignment vertical="center"/>
    </xf>
    <xf numFmtId="0" fontId="4" fillId="0" borderId="118" xfId="6" applyFont="1" applyBorder="1" applyAlignment="1">
      <alignment vertical="center" wrapText="1"/>
    </xf>
    <xf numFmtId="0" fontId="4" fillId="0" borderId="118" xfId="6" applyFont="1" applyBorder="1">
      <alignment vertical="center"/>
    </xf>
    <xf numFmtId="0" fontId="4" fillId="0" borderId="119" xfId="6" applyFont="1" applyBorder="1">
      <alignment vertical="center"/>
    </xf>
    <xf numFmtId="0" fontId="4" fillId="0" borderId="91" xfId="6" applyFont="1" applyBorder="1" applyAlignment="1">
      <alignment vertical="center" wrapText="1"/>
    </xf>
    <xf numFmtId="0" fontId="4" fillId="0" borderId="89" xfId="6" applyFont="1" applyBorder="1">
      <alignment vertical="center"/>
    </xf>
    <xf numFmtId="0" fontId="4" fillId="0" borderId="89" xfId="6" applyFont="1" applyBorder="1" applyAlignment="1">
      <alignment vertical="center" wrapText="1"/>
    </xf>
    <xf numFmtId="0" fontId="4" fillId="0" borderId="90" xfId="6" applyFont="1" applyBorder="1">
      <alignment vertical="center"/>
    </xf>
    <xf numFmtId="0" fontId="4" fillId="0" borderId="110" xfId="6" applyFont="1" applyBorder="1">
      <alignment vertical="center"/>
    </xf>
    <xf numFmtId="0" fontId="35" fillId="0" borderId="0" xfId="6" applyFont="1">
      <alignment vertical="center"/>
    </xf>
    <xf numFmtId="0" fontId="36" fillId="0" borderId="0" xfId="6" applyFont="1">
      <alignment vertical="center"/>
    </xf>
    <xf numFmtId="0" fontId="8" fillId="0" borderId="0" xfId="0" applyFont="1" applyBorder="1" applyAlignment="1">
      <alignment vertical="center"/>
    </xf>
    <xf numFmtId="0" fontId="38" fillId="0" borderId="0" xfId="3" applyFont="1" applyAlignment="1">
      <alignment horizontal="center" vertical="center"/>
    </xf>
    <xf numFmtId="0" fontId="39" fillId="0" borderId="0" xfId="3" applyFont="1">
      <alignment vertical="center"/>
    </xf>
    <xf numFmtId="0" fontId="9" fillId="0" borderId="0" xfId="3" applyFont="1">
      <alignment vertical="center"/>
    </xf>
    <xf numFmtId="38" fontId="4" fillId="0" borderId="0" xfId="3" applyNumberFormat="1" applyFont="1" applyFill="1">
      <alignment vertical="center"/>
    </xf>
    <xf numFmtId="0" fontId="6" fillId="0" borderId="0" xfId="0" applyFont="1" applyBorder="1" applyAlignment="1">
      <alignment vertical="center"/>
    </xf>
    <xf numFmtId="0" fontId="6" fillId="4" borderId="6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38" fontId="4" fillId="7" borderId="0" xfId="2" applyFont="1" applyFill="1" applyAlignment="1">
      <alignment vertical="center"/>
    </xf>
    <xf numFmtId="38" fontId="4" fillId="5" borderId="24" xfId="2" applyFont="1" applyFill="1" applyBorder="1" applyAlignment="1">
      <alignment vertical="center"/>
    </xf>
    <xf numFmtId="0" fontId="4" fillId="13" borderId="101" xfId="0" applyFont="1" applyFill="1" applyBorder="1" applyAlignment="1">
      <alignment horizontal="left" vertical="center"/>
    </xf>
    <xf numFmtId="0" fontId="4" fillId="13" borderId="102" xfId="0" applyFont="1" applyFill="1" applyBorder="1" applyAlignment="1">
      <alignment horizontal="left" vertical="center"/>
    </xf>
    <xf numFmtId="178" fontId="4" fillId="13" borderId="104" xfId="3" applyNumberFormat="1" applyFont="1" applyFill="1" applyBorder="1" applyAlignment="1">
      <alignment horizontal="left" vertical="center"/>
    </xf>
    <xf numFmtId="0" fontId="4" fillId="13" borderId="102" xfId="3" applyFont="1" applyFill="1" applyBorder="1">
      <alignment vertical="center"/>
    </xf>
    <xf numFmtId="178" fontId="4" fillId="13" borderId="103" xfId="3" applyNumberFormat="1" applyFont="1" applyFill="1" applyBorder="1" applyAlignment="1">
      <alignment horizontal="left" vertical="center"/>
    </xf>
    <xf numFmtId="0" fontId="4" fillId="13" borderId="101" xfId="3" applyFont="1" applyFill="1" applyBorder="1">
      <alignment vertical="center"/>
    </xf>
    <xf numFmtId="0" fontId="4" fillId="13" borderId="101" xfId="3" applyFont="1" applyFill="1" applyBorder="1" applyAlignment="1">
      <alignment horizontal="center" vertical="center"/>
    </xf>
    <xf numFmtId="178" fontId="4" fillId="13" borderId="103" xfId="0" applyNumberFormat="1" applyFont="1" applyFill="1" applyBorder="1" applyAlignment="1">
      <alignment horizontal="left" vertical="center"/>
    </xf>
    <xf numFmtId="0" fontId="4" fillId="13" borderId="102" xfId="0" applyFont="1" applyFill="1" applyBorder="1" applyAlignment="1">
      <alignment vertical="center"/>
    </xf>
    <xf numFmtId="0" fontId="4" fillId="13" borderId="101" xfId="0" applyFont="1" applyFill="1" applyBorder="1" applyAlignment="1">
      <alignment vertical="center"/>
    </xf>
    <xf numFmtId="178" fontId="6" fillId="13" borderId="103" xfId="6" applyNumberFormat="1" applyFont="1" applyFill="1" applyBorder="1" applyAlignment="1">
      <alignment horizontal="left" vertical="center"/>
    </xf>
    <xf numFmtId="0" fontId="4" fillId="13" borderId="101" xfId="6" applyFont="1" applyFill="1" applyBorder="1">
      <alignment vertical="center"/>
    </xf>
    <xf numFmtId="178" fontId="6" fillId="13" borderId="102" xfId="0" applyNumberFormat="1" applyFont="1" applyFill="1" applyBorder="1" applyAlignment="1">
      <alignment vertical="center"/>
    </xf>
    <xf numFmtId="0" fontId="6" fillId="13" borderId="101" xfId="0" applyFont="1" applyFill="1" applyBorder="1" applyAlignment="1">
      <alignment vertical="center"/>
    </xf>
    <xf numFmtId="38" fontId="43" fillId="14" borderId="109" xfId="2" applyFont="1" applyFill="1" applyBorder="1" applyAlignment="1">
      <alignment vertical="center"/>
    </xf>
    <xf numFmtId="49" fontId="42" fillId="14" borderId="122" xfId="0" applyNumberFormat="1" applyFont="1" applyFill="1" applyBorder="1" applyAlignment="1">
      <alignment horizontal="center" vertical="center"/>
    </xf>
    <xf numFmtId="38" fontId="43" fillId="15" borderId="98" xfId="0" applyNumberFormat="1" applyFont="1" applyFill="1" applyBorder="1" applyAlignment="1">
      <alignment vertical="center"/>
    </xf>
    <xf numFmtId="0" fontId="35" fillId="0" borderId="0" xfId="3" applyFont="1">
      <alignment vertical="center"/>
    </xf>
    <xf numFmtId="0" fontId="35" fillId="0" borderId="0" xfId="3" applyFont="1" applyFill="1">
      <alignment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4" fillId="3" borderId="24" xfId="6" applyFont="1" applyFill="1" applyBorder="1" applyAlignment="1">
      <alignment horizontal="center" vertical="center" wrapText="1"/>
    </xf>
    <xf numFmtId="0" fontId="16" fillId="0" borderId="0" xfId="6" applyFont="1" applyAlignment="1">
      <alignment horizontal="right" vertical="center" wrapText="1"/>
    </xf>
    <xf numFmtId="0" fontId="22" fillId="3" borderId="24" xfId="6" applyFont="1" applyFill="1" applyBorder="1" applyAlignment="1">
      <alignment horizontal="center" vertical="center" wrapText="1"/>
    </xf>
    <xf numFmtId="0" fontId="46" fillId="7" borderId="47" xfId="3" applyFont="1" applyFill="1" applyBorder="1" applyAlignment="1">
      <alignment horizontal="center" vertical="center" wrapText="1"/>
    </xf>
    <xf numFmtId="0" fontId="22" fillId="11" borderId="43" xfId="3" applyFont="1" applyFill="1" applyBorder="1" applyAlignment="1">
      <alignment horizontal="center" vertical="center" wrapText="1"/>
    </xf>
    <xf numFmtId="0" fontId="22" fillId="11" borderId="38" xfId="3" applyFont="1" applyFill="1" applyBorder="1" applyAlignment="1">
      <alignment horizontal="center" vertical="center" wrapText="1"/>
    </xf>
    <xf numFmtId="0" fontId="22" fillId="7" borderId="38" xfId="3" applyFont="1" applyFill="1" applyBorder="1" applyAlignment="1">
      <alignment horizontal="center" vertical="center" wrapText="1"/>
    </xf>
    <xf numFmtId="0" fontId="45" fillId="9" borderId="70" xfId="3" applyFont="1" applyFill="1" applyBorder="1" applyAlignment="1">
      <alignment horizontal="right" vertical="center" wrapText="1"/>
    </xf>
    <xf numFmtId="0" fontId="25" fillId="0" borderId="0" xfId="6" applyFont="1">
      <alignment vertical="center"/>
    </xf>
    <xf numFmtId="0" fontId="4" fillId="5" borderId="24" xfId="0" applyFont="1" applyFill="1" applyBorder="1" applyAlignment="1">
      <alignment horizontal="center" vertical="center" wrapText="1"/>
    </xf>
    <xf numFmtId="0" fontId="46" fillId="11" borderId="47" xfId="3" applyFont="1" applyFill="1" applyBorder="1" applyAlignment="1">
      <alignment horizontal="center" vertical="center" wrapText="1"/>
    </xf>
    <xf numFmtId="0" fontId="6" fillId="11" borderId="78" xfId="3" applyFont="1" applyFill="1" applyBorder="1" applyAlignment="1">
      <alignment vertical="center" wrapText="1"/>
    </xf>
    <xf numFmtId="0" fontId="4" fillId="7" borderId="78" xfId="3" applyFont="1" applyFill="1" applyBorder="1" applyAlignment="1">
      <alignment vertical="center" wrapText="1"/>
    </xf>
    <xf numFmtId="38" fontId="28" fillId="5" borderId="125" xfId="2" applyFont="1" applyFill="1" applyBorder="1" applyAlignment="1">
      <alignment vertical="center"/>
    </xf>
    <xf numFmtId="38" fontId="47" fillId="9" borderId="21" xfId="3" applyNumberFormat="1" applyFont="1" applyFill="1" applyBorder="1" applyAlignment="1">
      <alignment horizontal="right" vertical="center"/>
    </xf>
    <xf numFmtId="0" fontId="4" fillId="9" borderId="0" xfId="3" applyFont="1" applyFill="1" applyAlignment="1">
      <alignment horizontal="right" vertical="center"/>
    </xf>
    <xf numFmtId="38" fontId="15" fillId="9" borderId="0" xfId="3" applyNumberFormat="1" applyFont="1" applyFill="1" applyAlignment="1">
      <alignment horizontal="right" vertical="center"/>
    </xf>
    <xf numFmtId="0" fontId="4" fillId="13" borderId="101" xfId="0" applyFont="1" applyFill="1" applyBorder="1" applyAlignment="1" applyProtection="1">
      <alignment horizontal="left" vertical="center"/>
      <protection locked="0"/>
    </xf>
    <xf numFmtId="0" fontId="4" fillId="13" borderId="102" xfId="0" applyFont="1" applyFill="1" applyBorder="1" applyAlignment="1" applyProtection="1">
      <alignment horizontal="left" vertical="center"/>
      <protection locked="0"/>
    </xf>
    <xf numFmtId="14" fontId="30" fillId="0" borderId="17" xfId="0" applyNumberFormat="1" applyFont="1" applyBorder="1" applyAlignment="1" applyProtection="1">
      <alignment horizontal="center" vertical="center" wrapText="1"/>
      <protection locked="0"/>
    </xf>
    <xf numFmtId="14" fontId="30" fillId="0" borderId="15" xfId="0" applyNumberFormat="1" applyFont="1" applyBorder="1" applyAlignment="1" applyProtection="1">
      <alignment horizontal="center" vertical="center"/>
      <protection locked="0"/>
    </xf>
    <xf numFmtId="14" fontId="30" fillId="0" borderId="6" xfId="0" applyNumberFormat="1" applyFont="1" applyBorder="1" applyAlignment="1" applyProtection="1">
      <alignment horizontal="center" vertical="center"/>
      <protection locked="0"/>
    </xf>
    <xf numFmtId="14" fontId="30" fillId="0" borderId="8" xfId="0" applyNumberFormat="1" applyFont="1" applyBorder="1" applyAlignment="1" applyProtection="1">
      <alignment horizontal="center" vertical="center"/>
      <protection locked="0"/>
    </xf>
    <xf numFmtId="14" fontId="30" fillId="0" borderId="12" xfId="0" applyNumberFormat="1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vertical="center"/>
      <protection locked="0"/>
    </xf>
    <xf numFmtId="0" fontId="31" fillId="0" borderId="13" xfId="0" applyFont="1" applyBorder="1" applyAlignment="1" applyProtection="1">
      <alignment vertical="center" wrapText="1"/>
      <protection locked="0"/>
    </xf>
    <xf numFmtId="0" fontId="31" fillId="0" borderId="99" xfId="0" applyFont="1" applyBorder="1" applyAlignment="1" applyProtection="1">
      <alignment vertical="center"/>
      <protection locked="0"/>
    </xf>
    <xf numFmtId="0" fontId="28" fillId="0" borderId="113" xfId="0" applyFont="1" applyBorder="1" applyAlignment="1" applyProtection="1">
      <alignment vertical="center"/>
      <protection locked="0"/>
    </xf>
    <xf numFmtId="0" fontId="28" fillId="0" borderId="116" xfId="0" applyFont="1" applyBorder="1" applyAlignment="1" applyProtection="1">
      <alignment vertical="center"/>
      <protection locked="0"/>
    </xf>
    <xf numFmtId="38" fontId="4" fillId="0" borderId="129" xfId="2" applyFont="1" applyBorder="1">
      <alignment vertical="center"/>
    </xf>
    <xf numFmtId="38" fontId="4" fillId="0" borderId="130" xfId="2" applyFont="1" applyBorder="1">
      <alignment vertical="center"/>
    </xf>
    <xf numFmtId="38" fontId="4" fillId="0" borderId="131" xfId="2" applyFont="1" applyBorder="1">
      <alignment vertical="center"/>
    </xf>
    <xf numFmtId="38" fontId="4" fillId="0" borderId="132" xfId="2" applyFont="1" applyBorder="1">
      <alignment vertical="center"/>
    </xf>
    <xf numFmtId="0" fontId="4" fillId="0" borderId="24" xfId="6" applyFont="1" applyBorder="1" applyAlignment="1" applyProtection="1">
      <alignment vertical="center" wrapText="1"/>
      <protection locked="0"/>
    </xf>
    <xf numFmtId="0" fontId="4" fillId="0" borderId="24" xfId="6" applyFont="1" applyBorder="1" applyAlignment="1" applyProtection="1">
      <alignment vertical="center"/>
      <protection locked="0"/>
    </xf>
    <xf numFmtId="0" fontId="4" fillId="0" borderId="24" xfId="6" applyFont="1" applyBorder="1" applyProtection="1">
      <alignment vertical="center"/>
      <protection locked="0"/>
    </xf>
    <xf numFmtId="0" fontId="16" fillId="0" borderId="24" xfId="6" applyFont="1" applyBorder="1" applyAlignment="1" applyProtection="1">
      <alignment vertical="center" wrapText="1"/>
      <protection locked="0"/>
    </xf>
    <xf numFmtId="0" fontId="16" fillId="0" borderId="24" xfId="6" applyFont="1" applyBorder="1" applyProtection="1">
      <alignment vertical="center"/>
      <protection locked="0"/>
    </xf>
    <xf numFmtId="49" fontId="16" fillId="0" borderId="24" xfId="6" applyNumberFormat="1" applyFont="1" applyBorder="1" applyAlignment="1" applyProtection="1">
      <alignment horizontal="center" vertical="center"/>
      <protection locked="0"/>
    </xf>
    <xf numFmtId="49" fontId="4" fillId="0" borderId="24" xfId="6" applyNumberFormat="1" applyFont="1" applyBorder="1" applyProtection="1">
      <alignment vertical="center"/>
      <protection locked="0"/>
    </xf>
    <xf numFmtId="14" fontId="16" fillId="0" borderId="24" xfId="6" applyNumberFormat="1" applyFont="1" applyBorder="1" applyAlignment="1" applyProtection="1">
      <alignment vertical="center" wrapText="1"/>
      <protection locked="0"/>
    </xf>
    <xf numFmtId="0" fontId="16" fillId="0" borderId="26" xfId="6" applyFont="1" applyBorder="1" applyAlignment="1" applyProtection="1">
      <alignment vertical="center"/>
      <protection locked="0"/>
    </xf>
    <xf numFmtId="176" fontId="16" fillId="0" borderId="24" xfId="6" applyNumberFormat="1" applyFont="1" applyBorder="1" applyProtection="1">
      <alignment vertical="center"/>
      <protection locked="0"/>
    </xf>
    <xf numFmtId="176" fontId="4" fillId="0" borderId="24" xfId="6" applyNumberFormat="1" applyFont="1" applyBorder="1" applyProtection="1">
      <alignment vertical="center"/>
      <protection locked="0"/>
    </xf>
    <xf numFmtId="49" fontId="4" fillId="0" borderId="24" xfId="6" applyNumberFormat="1" applyFont="1" applyBorder="1" applyAlignment="1" applyProtection="1">
      <alignment horizontal="center" vertical="center"/>
      <protection locked="0"/>
    </xf>
    <xf numFmtId="0" fontId="27" fillId="0" borderId="24" xfId="6" applyFont="1" applyBorder="1" applyAlignment="1" applyProtection="1">
      <alignment vertical="center" wrapText="1"/>
      <protection locked="0"/>
    </xf>
    <xf numFmtId="0" fontId="22" fillId="7" borderId="43" xfId="3" applyFont="1" applyFill="1" applyBorder="1" applyAlignment="1">
      <alignment horizontal="center" vertical="center" wrapText="1"/>
    </xf>
    <xf numFmtId="14" fontId="16" fillId="0" borderId="41" xfId="3" applyNumberFormat="1" applyFont="1" applyFill="1" applyBorder="1" applyProtection="1">
      <alignment vertical="center"/>
      <protection locked="0"/>
    </xf>
    <xf numFmtId="14" fontId="16" fillId="0" borderId="42" xfId="3" applyNumberFormat="1" applyFont="1" applyFill="1" applyBorder="1" applyProtection="1">
      <alignment vertical="center"/>
      <protection locked="0"/>
    </xf>
    <xf numFmtId="14" fontId="16" fillId="0" borderId="49" xfId="3" applyNumberFormat="1" applyFont="1" applyFill="1" applyBorder="1" applyProtection="1">
      <alignment vertical="center"/>
      <protection locked="0"/>
    </xf>
    <xf numFmtId="14" fontId="16" fillId="0" borderId="50" xfId="3" applyNumberFormat="1" applyFont="1" applyFill="1" applyBorder="1" applyProtection="1">
      <alignment vertical="center"/>
      <protection locked="0"/>
    </xf>
    <xf numFmtId="0" fontId="16" fillId="0" borderId="46" xfId="3" applyFont="1" applyFill="1" applyBorder="1" applyAlignment="1" applyProtection="1">
      <alignment horizontal="center" vertical="center"/>
      <protection locked="0"/>
    </xf>
    <xf numFmtId="0" fontId="16" fillId="0" borderId="53" xfId="3" applyFont="1" applyFill="1" applyBorder="1" applyAlignment="1" applyProtection="1">
      <alignment horizontal="center" vertical="center"/>
      <protection locked="0"/>
    </xf>
    <xf numFmtId="38" fontId="16" fillId="0" borderId="46" xfId="4" applyFont="1" applyFill="1" applyBorder="1" applyProtection="1">
      <alignment vertical="center"/>
      <protection locked="0"/>
    </xf>
    <xf numFmtId="38" fontId="16" fillId="0" borderId="53" xfId="4" applyFont="1" applyFill="1" applyBorder="1" applyProtection="1">
      <alignment vertical="center"/>
      <protection locked="0"/>
    </xf>
    <xf numFmtId="40" fontId="16" fillId="0" borderId="46" xfId="4" applyNumberFormat="1" applyFont="1" applyFill="1" applyBorder="1" applyProtection="1">
      <alignment vertical="center"/>
      <protection locked="0"/>
    </xf>
    <xf numFmtId="40" fontId="16" fillId="0" borderId="53" xfId="4" applyNumberFormat="1" applyFont="1" applyFill="1" applyBorder="1" applyProtection="1">
      <alignment vertical="center"/>
      <protection locked="0"/>
    </xf>
    <xf numFmtId="0" fontId="4" fillId="0" borderId="79" xfId="3" applyFont="1" applyBorder="1" applyProtection="1">
      <alignment vertical="center"/>
      <protection locked="0"/>
    </xf>
    <xf numFmtId="49" fontId="16" fillId="0" borderId="46" xfId="4" applyNumberFormat="1" applyFont="1" applyFill="1" applyBorder="1" applyProtection="1">
      <alignment vertical="center"/>
      <protection locked="0"/>
    </xf>
    <xf numFmtId="49" fontId="16" fillId="0" borderId="53" xfId="4" applyNumberFormat="1" applyFont="1" applyFill="1" applyBorder="1" applyProtection="1">
      <alignment vertical="center"/>
      <protection locked="0"/>
    </xf>
    <xf numFmtId="38" fontId="4" fillId="0" borderId="24" xfId="2" applyFont="1" applyBorder="1" applyAlignment="1" applyProtection="1">
      <alignment vertical="center"/>
      <protection locked="0"/>
    </xf>
    <xf numFmtId="176" fontId="4" fillId="0" borderId="24" xfId="0" applyNumberFormat="1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6" fillId="0" borderId="79" xfId="0" applyFont="1" applyBorder="1" applyAlignment="1" applyProtection="1">
      <alignment vertical="center" wrapText="1"/>
      <protection locked="0"/>
    </xf>
    <xf numFmtId="0" fontId="6" fillId="4" borderId="67" xfId="0" applyFont="1" applyFill="1" applyBorder="1" applyAlignment="1">
      <alignment horizontal="center" vertical="center" wrapText="1"/>
    </xf>
    <xf numFmtId="0" fontId="44" fillId="0" borderId="133" xfId="0" applyFont="1" applyBorder="1" applyAlignment="1">
      <alignment horizontal="center" vertical="center" wrapText="1"/>
    </xf>
    <xf numFmtId="0" fontId="6" fillId="0" borderId="13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0" fontId="7" fillId="0" borderId="136" xfId="0" applyFont="1" applyBorder="1" applyAlignment="1">
      <alignment horizontal="center" vertical="center" wrapText="1"/>
    </xf>
    <xf numFmtId="179" fontId="16" fillId="3" borderId="24" xfId="6" applyNumberFormat="1" applyFont="1" applyFill="1" applyBorder="1">
      <alignment vertical="center"/>
    </xf>
    <xf numFmtId="3" fontId="16" fillId="3" borderId="24" xfId="6" applyNumberFormat="1" applyFont="1" applyFill="1" applyBorder="1">
      <alignment vertical="center"/>
    </xf>
    <xf numFmtId="3" fontId="4" fillId="7" borderId="24" xfId="6" applyNumberFormat="1" applyFont="1" applyFill="1" applyBorder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16" fillId="0" borderId="46" xfId="3" applyFont="1" applyFill="1" applyBorder="1" applyAlignment="1" applyProtection="1">
      <alignment horizontal="center" vertical="center" wrapText="1"/>
      <protection locked="0"/>
    </xf>
    <xf numFmtId="0" fontId="16" fillId="0" borderId="53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Fill="1" applyBorder="1" applyAlignment="1" applyProtection="1">
      <alignment horizontal="center" vertical="center" wrapText="1"/>
      <protection locked="0"/>
    </xf>
    <xf numFmtId="0" fontId="40" fillId="0" borderId="49" xfId="3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vertical="center" wrapText="1"/>
    </xf>
    <xf numFmtId="49" fontId="6" fillId="0" borderId="69" xfId="0" applyNumberFormat="1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9" fillId="0" borderId="0" xfId="0" applyFont="1"/>
    <xf numFmtId="0" fontId="48" fillId="0" borderId="0" xfId="0" applyFont="1" applyAlignment="1">
      <alignment horizontal="left" vertical="top"/>
    </xf>
    <xf numFmtId="0" fontId="14" fillId="0" borderId="118" xfId="6" applyFont="1" applyBorder="1">
      <alignment vertical="center"/>
    </xf>
    <xf numFmtId="38" fontId="14" fillId="0" borderId="130" xfId="2" applyFont="1" applyBorder="1">
      <alignment vertical="center"/>
    </xf>
    <xf numFmtId="38" fontId="14" fillId="0" borderId="132" xfId="2" applyFont="1" applyBorder="1">
      <alignment vertical="center"/>
    </xf>
    <xf numFmtId="38" fontId="14" fillId="0" borderId="81" xfId="2" applyFont="1" applyBorder="1">
      <alignment vertical="center"/>
    </xf>
    <xf numFmtId="38" fontId="14" fillId="0" borderId="82" xfId="2" applyFont="1" applyBorder="1">
      <alignment vertical="center"/>
    </xf>
    <xf numFmtId="38" fontId="14" fillId="0" borderId="84" xfId="2" applyFont="1" applyBorder="1">
      <alignment vertical="center"/>
    </xf>
    <xf numFmtId="0" fontId="14" fillId="0" borderId="0" xfId="1" applyFont="1">
      <alignment vertical="center"/>
    </xf>
    <xf numFmtId="0" fontId="14" fillId="0" borderId="89" xfId="6" applyFont="1" applyBorder="1">
      <alignment vertical="center"/>
    </xf>
    <xf numFmtId="38" fontId="14" fillId="0" borderId="131" xfId="2" applyFont="1" applyBorder="1">
      <alignment vertical="center"/>
    </xf>
    <xf numFmtId="38" fontId="14" fillId="0" borderId="83" xfId="2" applyFont="1" applyBorder="1">
      <alignment vertical="center"/>
    </xf>
    <xf numFmtId="38" fontId="14" fillId="0" borderId="92" xfId="2" applyFont="1" applyBorder="1">
      <alignment vertical="center"/>
    </xf>
    <xf numFmtId="38" fontId="14" fillId="0" borderId="142" xfId="2" applyFont="1" applyBorder="1">
      <alignment vertical="center"/>
    </xf>
    <xf numFmtId="38" fontId="14" fillId="0" borderId="86" xfId="2" applyFont="1" applyBorder="1">
      <alignment vertical="center"/>
    </xf>
    <xf numFmtId="38" fontId="4" fillId="0" borderId="142" xfId="2" applyFont="1" applyBorder="1">
      <alignment vertical="center"/>
    </xf>
    <xf numFmtId="0" fontId="4" fillId="0" borderId="64" xfId="3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4" fillId="0" borderId="0" xfId="0" applyFont="1" applyAlignment="1"/>
    <xf numFmtId="0" fontId="25" fillId="12" borderId="70" xfId="0" applyFont="1" applyFill="1" applyBorder="1" applyAlignment="1">
      <alignment horizontal="right" vertical="center"/>
    </xf>
    <xf numFmtId="0" fontId="25" fillId="12" borderId="10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30" fillId="5" borderId="19" xfId="0" applyFont="1" applyFill="1" applyBorder="1" applyAlignment="1">
      <alignment horizontal="center" vertical="center"/>
    </xf>
    <xf numFmtId="0" fontId="30" fillId="5" borderId="20" xfId="0" applyFont="1" applyFill="1" applyBorder="1" applyAlignment="1">
      <alignment horizontal="center" vertical="center"/>
    </xf>
    <xf numFmtId="0" fontId="24" fillId="0" borderId="0" xfId="0" applyFont="1" applyAlignment="1">
      <alignment vertical="center" textRotation="255" wrapText="1"/>
    </xf>
    <xf numFmtId="0" fontId="42" fillId="14" borderId="123" xfId="0" applyFont="1" applyFill="1" applyBorder="1" applyAlignment="1">
      <alignment vertical="center"/>
    </xf>
    <xf numFmtId="0" fontId="42" fillId="14" borderId="124" xfId="0" applyFont="1" applyFill="1" applyBorder="1" applyAlignment="1">
      <alignment vertical="center"/>
    </xf>
    <xf numFmtId="0" fontId="42" fillId="14" borderId="117" xfId="0" applyFont="1" applyFill="1" applyBorder="1" applyAlignment="1">
      <alignment vertical="center"/>
    </xf>
    <xf numFmtId="0" fontId="42" fillId="14" borderId="121" xfId="0" applyFont="1" applyFill="1" applyBorder="1" applyAlignment="1">
      <alignment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0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26" xfId="0" applyFont="1" applyBorder="1" applyAlignment="1">
      <alignment vertical="center" wrapText="1"/>
    </xf>
    <xf numFmtId="0" fontId="6" fillId="0" borderId="106" xfId="0" applyFont="1" applyBorder="1" applyAlignment="1">
      <alignment horizontal="center" vertical="center"/>
    </xf>
    <xf numFmtId="0" fontId="6" fillId="0" borderId="137" xfId="0" applyFont="1" applyBorder="1" applyAlignment="1">
      <alignment horizontal="left" vertical="center" wrapText="1"/>
    </xf>
    <xf numFmtId="0" fontId="6" fillId="0" borderId="101" xfId="0" applyFont="1" applyBorder="1" applyAlignment="1">
      <alignment horizontal="left" vertical="center" wrapText="1"/>
    </xf>
    <xf numFmtId="0" fontId="6" fillId="0" borderId="138" xfId="0" applyFont="1" applyBorder="1" applyAlignment="1">
      <alignment horizontal="left" vertical="center" wrapText="1"/>
    </xf>
    <xf numFmtId="0" fontId="6" fillId="4" borderId="68" xfId="0" applyFont="1" applyFill="1" applyBorder="1" applyAlignment="1">
      <alignment horizontal="center" vertical="center" wrapText="1"/>
    </xf>
    <xf numFmtId="178" fontId="6" fillId="13" borderId="101" xfId="0" applyNumberFormat="1" applyFont="1" applyFill="1" applyBorder="1" applyAlignment="1">
      <alignment horizontal="left" vertical="center" wrapText="1"/>
    </xf>
    <xf numFmtId="178" fontId="6" fillId="13" borderId="102" xfId="0" applyNumberFormat="1" applyFont="1" applyFill="1" applyBorder="1" applyAlignment="1">
      <alignment horizontal="left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128" xfId="0" applyFont="1" applyBorder="1" applyAlignment="1">
      <alignment horizontal="center" vertical="center" wrapText="1"/>
    </xf>
    <xf numFmtId="0" fontId="42" fillId="15" borderId="70" xfId="0" applyFont="1" applyFill="1" applyBorder="1" applyAlignment="1">
      <alignment horizontal="right" vertical="center"/>
    </xf>
    <xf numFmtId="0" fontId="42" fillId="15" borderId="22" xfId="0" applyFont="1" applyFill="1" applyBorder="1" applyAlignment="1">
      <alignment horizontal="right" vertical="center"/>
    </xf>
    <xf numFmtId="0" fontId="42" fillId="15" borderId="110" xfId="0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45" fillId="0" borderId="76" xfId="0" applyFont="1" applyBorder="1" applyAlignment="1">
      <alignment vertical="center" wrapText="1"/>
    </xf>
    <xf numFmtId="0" fontId="45" fillId="0" borderId="127" xfId="0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22" fillId="0" borderId="77" xfId="0" applyFont="1" applyBorder="1" applyAlignment="1">
      <alignment vertical="center" wrapText="1"/>
    </xf>
    <xf numFmtId="0" fontId="0" fillId="0" borderId="63" xfId="0" applyBorder="1" applyAlignment="1">
      <alignment vertical="center"/>
    </xf>
    <xf numFmtId="0" fontId="22" fillId="0" borderId="71" xfId="0" applyFont="1" applyBorder="1" applyAlignment="1">
      <alignment vertical="center" wrapText="1"/>
    </xf>
    <xf numFmtId="0" fontId="0" fillId="0" borderId="108" xfId="0" applyBorder="1" applyAlignment="1">
      <alignment vertical="center"/>
    </xf>
    <xf numFmtId="0" fontId="4" fillId="0" borderId="111" xfId="0" applyFont="1" applyBorder="1" applyAlignment="1" applyProtection="1">
      <alignment vertical="center"/>
      <protection locked="0"/>
    </xf>
    <xf numFmtId="0" fontId="0" fillId="0" borderId="112" xfId="0" applyBorder="1" applyAlignment="1" applyProtection="1">
      <alignment vertical="center"/>
      <protection locked="0"/>
    </xf>
    <xf numFmtId="0" fontId="4" fillId="0" borderId="114" xfId="0" applyFont="1" applyBorder="1" applyAlignment="1" applyProtection="1">
      <alignment vertical="center"/>
      <protection locked="0"/>
    </xf>
    <xf numFmtId="0" fontId="0" fillId="0" borderId="115" xfId="0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left" vertical="center" wrapText="1"/>
    </xf>
    <xf numFmtId="0" fontId="6" fillId="0" borderId="140" xfId="0" applyFont="1" applyBorder="1" applyAlignment="1">
      <alignment horizontal="left" vertical="center"/>
    </xf>
    <xf numFmtId="0" fontId="6" fillId="0" borderId="141" xfId="0" applyFont="1" applyBorder="1" applyAlignment="1">
      <alignment horizontal="left" vertical="center"/>
    </xf>
    <xf numFmtId="38" fontId="4" fillId="0" borderId="7" xfId="2" applyFont="1" applyBorder="1" applyAlignment="1" applyProtection="1">
      <alignment vertical="center"/>
      <protection locked="0"/>
    </xf>
    <xf numFmtId="38" fontId="4" fillId="0" borderId="1" xfId="2" applyFont="1" applyBorder="1" applyAlignment="1" applyProtection="1">
      <alignment vertical="center"/>
      <protection locked="0"/>
    </xf>
    <xf numFmtId="49" fontId="4" fillId="0" borderId="7" xfId="6" applyNumberFormat="1" applyFont="1" applyBorder="1" applyAlignment="1" applyProtection="1">
      <alignment horizontal="center" vertical="center"/>
      <protection locked="0"/>
    </xf>
    <xf numFmtId="49" fontId="4" fillId="0" borderId="1" xfId="6" applyNumberFormat="1" applyFont="1" applyBorder="1" applyAlignment="1" applyProtection="1">
      <alignment horizontal="center" vertical="center"/>
      <protection locked="0"/>
    </xf>
    <xf numFmtId="0" fontId="4" fillId="3" borderId="25" xfId="6" applyFont="1" applyFill="1" applyBorder="1" applyAlignment="1">
      <alignment horizontal="center" vertical="center"/>
    </xf>
    <xf numFmtId="0" fontId="4" fillId="3" borderId="26" xfId="6" applyFont="1" applyFill="1" applyBorder="1" applyAlignment="1">
      <alignment horizontal="center" vertical="center"/>
    </xf>
    <xf numFmtId="177" fontId="4" fillId="0" borderId="25" xfId="6" applyNumberFormat="1" applyFont="1" applyBorder="1" applyProtection="1">
      <alignment vertical="center"/>
      <protection locked="0"/>
    </xf>
    <xf numFmtId="177" fontId="4" fillId="0" borderId="26" xfId="6" applyNumberFormat="1" applyFont="1" applyBorder="1" applyProtection="1">
      <alignment vertical="center"/>
      <protection locked="0"/>
    </xf>
    <xf numFmtId="0" fontId="37" fillId="0" borderId="0" xfId="6" applyFont="1" applyAlignment="1">
      <alignment vertical="center" wrapText="1"/>
    </xf>
    <xf numFmtId="0" fontId="37" fillId="0" borderId="0" xfId="6" applyFont="1">
      <alignment vertical="center"/>
    </xf>
    <xf numFmtId="0" fontId="8" fillId="0" borderId="120" xfId="0" applyFont="1" applyBorder="1" applyAlignment="1">
      <alignment horizontal="right" vertical="center"/>
    </xf>
    <xf numFmtId="177" fontId="16" fillId="0" borderId="25" xfId="6" applyNumberFormat="1" applyFont="1" applyBorder="1" applyProtection="1">
      <alignment vertical="center"/>
      <protection locked="0"/>
    </xf>
    <xf numFmtId="177" fontId="16" fillId="0" borderId="26" xfId="6" applyNumberFormat="1" applyFont="1" applyBorder="1" applyProtection="1">
      <alignment vertical="center"/>
      <protection locked="0"/>
    </xf>
    <xf numFmtId="177" fontId="16" fillId="0" borderId="62" xfId="6" applyNumberFormat="1" applyFont="1" applyBorder="1" applyProtection="1">
      <alignment vertical="center"/>
      <protection locked="0"/>
    </xf>
    <xf numFmtId="178" fontId="6" fillId="13" borderId="103" xfId="6" applyNumberFormat="1" applyFont="1" applyFill="1" applyBorder="1" applyAlignment="1">
      <alignment horizontal="left" vertical="center" wrapText="1"/>
    </xf>
    <xf numFmtId="178" fontId="6" fillId="13" borderId="101" xfId="6" applyNumberFormat="1" applyFont="1" applyFill="1" applyBorder="1" applyAlignment="1">
      <alignment horizontal="left" vertical="center" wrapText="1"/>
    </xf>
    <xf numFmtId="178" fontId="6" fillId="13" borderId="104" xfId="6" applyNumberFormat="1" applyFont="1" applyFill="1" applyBorder="1" applyAlignment="1">
      <alignment horizontal="left" vertical="center" wrapText="1"/>
    </xf>
    <xf numFmtId="178" fontId="6" fillId="13" borderId="102" xfId="6" applyNumberFormat="1" applyFont="1" applyFill="1" applyBorder="1" applyAlignment="1">
      <alignment horizontal="left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7" borderId="29" xfId="3" applyFont="1" applyFill="1" applyBorder="1" applyAlignment="1">
      <alignment horizontal="center" vertical="center" wrapText="1"/>
    </xf>
    <xf numFmtId="0" fontId="4" fillId="7" borderId="41" xfId="3" applyFont="1" applyFill="1" applyBorder="1" applyAlignment="1">
      <alignment horizontal="center" vertical="center" wrapText="1"/>
    </xf>
    <xf numFmtId="0" fontId="4" fillId="7" borderId="30" xfId="3" applyFont="1" applyFill="1" applyBorder="1" applyAlignment="1">
      <alignment horizontal="center" vertical="center" wrapText="1"/>
    </xf>
    <xf numFmtId="0" fontId="4" fillId="7" borderId="42" xfId="3" applyFont="1" applyFill="1" applyBorder="1" applyAlignment="1">
      <alignment horizontal="center" vertical="center" wrapText="1"/>
    </xf>
    <xf numFmtId="0" fontId="4" fillId="8" borderId="31" xfId="3" applyFont="1" applyFill="1" applyBorder="1" applyAlignment="1">
      <alignment horizontal="center" vertical="center" wrapText="1"/>
    </xf>
    <xf numFmtId="0" fontId="4" fillId="8" borderId="32" xfId="3" applyFont="1" applyFill="1" applyBorder="1" applyAlignment="1">
      <alignment horizontal="center" vertical="center" wrapText="1"/>
    </xf>
    <xf numFmtId="0" fontId="4" fillId="7" borderId="36" xfId="3" applyFont="1" applyFill="1" applyBorder="1" applyAlignment="1">
      <alignment horizontal="center" vertical="center" wrapText="1"/>
    </xf>
    <xf numFmtId="0" fontId="4" fillId="7" borderId="46" xfId="3" applyFont="1" applyFill="1" applyBorder="1" applyAlignment="1">
      <alignment horizontal="center" vertical="center"/>
    </xf>
    <xf numFmtId="0" fontId="4" fillId="7" borderId="44" xfId="3" applyFont="1" applyFill="1" applyBorder="1" applyAlignment="1">
      <alignment horizontal="center" vertical="center" wrapText="1"/>
    </xf>
    <xf numFmtId="0" fontId="2" fillId="7" borderId="45" xfId="3" applyFill="1" applyBorder="1" applyAlignment="1">
      <alignment horizontal="center" vertical="center" wrapText="1"/>
    </xf>
    <xf numFmtId="0" fontId="16" fillId="0" borderId="39" xfId="3" applyFont="1" applyFill="1" applyBorder="1" applyAlignment="1" applyProtection="1">
      <alignment horizontal="left" vertical="center"/>
      <protection locked="0"/>
    </xf>
    <xf numFmtId="0" fontId="16" fillId="0" borderId="32" xfId="3" applyFont="1" applyFill="1" applyBorder="1" applyAlignment="1" applyProtection="1">
      <alignment horizontal="left" vertical="center"/>
      <protection locked="0"/>
    </xf>
    <xf numFmtId="0" fontId="4" fillId="8" borderId="39" xfId="3" applyFont="1" applyFill="1" applyBorder="1" applyAlignment="1">
      <alignment horizontal="center" vertical="center" wrapText="1"/>
    </xf>
    <xf numFmtId="0" fontId="4" fillId="7" borderId="46" xfId="3" applyFont="1" applyFill="1" applyBorder="1" applyAlignment="1">
      <alignment horizontal="center" vertical="center" wrapText="1"/>
    </xf>
    <xf numFmtId="0" fontId="4" fillId="8" borderId="37" xfId="3" applyFont="1" applyFill="1" applyBorder="1" applyAlignment="1">
      <alignment horizontal="center" vertical="center" wrapText="1"/>
    </xf>
    <xf numFmtId="0" fontId="45" fillId="7" borderId="36" xfId="3" applyFont="1" applyFill="1" applyBorder="1" applyAlignment="1">
      <alignment horizontal="center" vertical="center" wrapText="1"/>
    </xf>
    <xf numFmtId="0" fontId="45" fillId="7" borderId="46" xfId="3" applyFont="1" applyFill="1" applyBorder="1" applyAlignment="1">
      <alignment horizontal="center" vertical="center" wrapText="1"/>
    </xf>
    <xf numFmtId="0" fontId="22" fillId="8" borderId="31" xfId="3" applyFont="1" applyFill="1" applyBorder="1" applyAlignment="1">
      <alignment horizontal="center" vertical="center" wrapText="1"/>
    </xf>
    <xf numFmtId="0" fontId="4" fillId="7" borderId="33" xfId="3" applyFont="1" applyFill="1" applyBorder="1" applyAlignment="1">
      <alignment horizontal="center" vertical="center" wrapText="1"/>
    </xf>
    <xf numFmtId="0" fontId="2" fillId="7" borderId="34" xfId="3" applyFill="1" applyBorder="1" applyAlignment="1">
      <alignment horizontal="center" vertical="center" wrapText="1"/>
    </xf>
    <xf numFmtId="0" fontId="2" fillId="7" borderId="35" xfId="3" applyFill="1" applyBorder="1" applyAlignment="1">
      <alignment horizontal="center" vertical="center" wrapText="1"/>
    </xf>
    <xf numFmtId="0" fontId="4" fillId="11" borderId="29" xfId="3" applyFont="1" applyFill="1" applyBorder="1" applyAlignment="1">
      <alignment horizontal="center" vertical="center" wrapText="1"/>
    </xf>
    <xf numFmtId="0" fontId="4" fillId="11" borderId="41" xfId="3" applyFont="1" applyFill="1" applyBorder="1" applyAlignment="1">
      <alignment horizontal="center" vertical="center" wrapText="1"/>
    </xf>
    <xf numFmtId="0" fontId="4" fillId="11" borderId="30" xfId="3" applyFont="1" applyFill="1" applyBorder="1" applyAlignment="1">
      <alignment horizontal="center" vertical="center" wrapText="1"/>
    </xf>
    <xf numFmtId="0" fontId="4" fillId="11" borderId="42" xfId="3" applyFont="1" applyFill="1" applyBorder="1" applyAlignment="1">
      <alignment horizontal="center" vertical="center" wrapText="1"/>
    </xf>
    <xf numFmtId="0" fontId="4" fillId="8" borderId="31" xfId="3" applyFont="1" applyFill="1" applyBorder="1" applyAlignment="1">
      <alignment horizontal="center" vertical="center"/>
    </xf>
    <xf numFmtId="0" fontId="4" fillId="8" borderId="32" xfId="3" applyFont="1" applyFill="1" applyBorder="1" applyAlignment="1">
      <alignment horizontal="center" vertical="center"/>
    </xf>
    <xf numFmtId="0" fontId="4" fillId="11" borderId="36" xfId="3" applyFont="1" applyFill="1" applyBorder="1" applyAlignment="1">
      <alignment horizontal="center" vertical="center" wrapText="1"/>
    </xf>
    <xf numFmtId="0" fontId="4" fillId="11" borderId="46" xfId="3" applyFont="1" applyFill="1" applyBorder="1" applyAlignment="1">
      <alignment horizontal="center" vertical="center" wrapText="1"/>
    </xf>
    <xf numFmtId="0" fontId="4" fillId="11" borderId="44" xfId="3" applyFont="1" applyFill="1" applyBorder="1" applyAlignment="1">
      <alignment horizontal="center" vertical="center" wrapText="1"/>
    </xf>
    <xf numFmtId="0" fontId="2" fillId="11" borderId="45" xfId="3" applyFill="1" applyBorder="1" applyAlignment="1">
      <alignment horizontal="center" vertical="center" wrapText="1"/>
    </xf>
    <xf numFmtId="0" fontId="45" fillId="11" borderId="36" xfId="3" applyFont="1" applyFill="1" applyBorder="1" applyAlignment="1">
      <alignment horizontal="center" vertical="center" wrapText="1"/>
    </xf>
    <xf numFmtId="0" fontId="45" fillId="11" borderId="46" xfId="3" applyFont="1" applyFill="1" applyBorder="1" applyAlignment="1">
      <alignment horizontal="center" vertical="center" wrapText="1"/>
    </xf>
    <xf numFmtId="0" fontId="4" fillId="11" borderId="33" xfId="3" applyFont="1" applyFill="1" applyBorder="1" applyAlignment="1">
      <alignment horizontal="center" vertical="center" wrapText="1"/>
    </xf>
    <xf numFmtId="0" fontId="2" fillId="11" borderId="34" xfId="3" applyFill="1" applyBorder="1" applyAlignment="1">
      <alignment horizontal="center" vertical="center" wrapText="1"/>
    </xf>
    <xf numFmtId="0" fontId="2" fillId="11" borderId="35" xfId="3" applyFill="1" applyBorder="1" applyAlignment="1">
      <alignment horizontal="center" vertical="center" wrapText="1"/>
    </xf>
    <xf numFmtId="0" fontId="16" fillId="0" borderId="51" xfId="3" applyFont="1" applyFill="1" applyBorder="1" applyAlignment="1" applyProtection="1">
      <alignment horizontal="left" vertical="center"/>
      <protection locked="0"/>
    </xf>
    <xf numFmtId="0" fontId="16" fillId="0" borderId="52" xfId="3" applyFont="1" applyFill="1" applyBorder="1" applyAlignment="1" applyProtection="1">
      <alignment horizontal="left" vertical="center"/>
      <protection locked="0"/>
    </xf>
    <xf numFmtId="0" fontId="41" fillId="0" borderId="80" xfId="3" applyFont="1" applyFill="1" applyBorder="1" applyProtection="1">
      <alignment vertical="center"/>
      <protection locked="0"/>
    </xf>
    <xf numFmtId="0" fontId="41" fillId="0" borderId="79" xfId="3" applyFont="1" applyFill="1" applyBorder="1" applyProtection="1">
      <alignment vertical="center"/>
      <protection locked="0"/>
    </xf>
    <xf numFmtId="0" fontId="21" fillId="0" borderId="27" xfId="3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Fill="1" applyAlignment="1">
      <alignment horizontal="left" vertical="center" wrapText="1"/>
    </xf>
    <xf numFmtId="0" fontId="4" fillId="11" borderId="78" xfId="3" applyFont="1" applyFill="1" applyBorder="1" applyAlignment="1">
      <alignment vertical="center" wrapText="1"/>
    </xf>
    <xf numFmtId="0" fontId="4" fillId="11" borderId="80" xfId="3" applyFont="1" applyFill="1" applyBorder="1" applyAlignment="1">
      <alignment vertical="center" wrapText="1"/>
    </xf>
    <xf numFmtId="0" fontId="4" fillId="7" borderId="78" xfId="3" applyFont="1" applyFill="1" applyBorder="1" applyAlignment="1">
      <alignment vertical="center" wrapText="1"/>
    </xf>
    <xf numFmtId="0" fontId="4" fillId="7" borderId="80" xfId="3" applyFont="1" applyFill="1" applyBorder="1" applyAlignment="1">
      <alignment vertical="center" wrapText="1"/>
    </xf>
    <xf numFmtId="178" fontId="4" fillId="13" borderId="103" xfId="3" applyNumberFormat="1" applyFont="1" applyFill="1" applyBorder="1" applyAlignment="1">
      <alignment horizontal="left" vertical="center" wrapText="1"/>
    </xf>
    <xf numFmtId="178" fontId="4" fillId="13" borderId="101" xfId="3" applyNumberFormat="1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178" fontId="4" fillId="13" borderId="104" xfId="0" applyNumberFormat="1" applyFont="1" applyFill="1" applyBorder="1" applyAlignment="1">
      <alignment horizontal="left" vertical="center" wrapText="1"/>
    </xf>
    <xf numFmtId="178" fontId="4" fillId="13" borderId="102" xfId="0" applyNumberFormat="1" applyFont="1" applyFill="1" applyBorder="1" applyAlignment="1">
      <alignment horizontal="left" vertical="center" wrapText="1"/>
    </xf>
    <xf numFmtId="178" fontId="4" fillId="13" borderId="103" xfId="0" applyNumberFormat="1" applyFont="1" applyFill="1" applyBorder="1" applyAlignment="1">
      <alignment horizontal="left" vertical="center" wrapText="1"/>
    </xf>
    <xf numFmtId="178" fontId="4" fillId="13" borderId="101" xfId="0" applyNumberFormat="1" applyFont="1" applyFill="1" applyBorder="1" applyAlignment="1">
      <alignment horizontal="left" vertical="center" wrapText="1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</cellXfs>
  <cellStyles count="7">
    <cellStyle name="パーセント 2" xfId="5" xr:uid="{00000000-0005-0000-0000-000000000000}"/>
    <cellStyle name="桁区切り" xfId="2" builtinId="6"/>
    <cellStyle name="桁区切り 2" xfId="4" xr:uid="{00000000-0005-0000-0000-000002000000}"/>
    <cellStyle name="標準" xfId="0" builtinId="0"/>
    <cellStyle name="標準 2" xfId="1" xr:uid="{00000000-0005-0000-0000-000004000000}"/>
    <cellStyle name="標準 2 2" xfId="6" xr:uid="{00000000-0005-0000-0000-000005000000}"/>
    <cellStyle name="標準 3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88604</xdr:colOff>
      <xdr:row>10</xdr:row>
      <xdr:rowOff>44302</xdr:rowOff>
    </xdr:from>
    <xdr:to>
      <xdr:col>12</xdr:col>
      <xdr:colOff>376569</xdr:colOff>
      <xdr:row>24</xdr:row>
      <xdr:rowOff>345413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6448577" y="3446088"/>
          <a:ext cx="287965" cy="6895341"/>
        </a:xfrm>
        <a:prstGeom prst="rightBrace">
          <a:avLst>
            <a:gd name="adj1" fmla="val 35162"/>
            <a:gd name="adj2" fmla="val 48153"/>
          </a:avLst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1:K39"/>
  <sheetViews>
    <sheetView tabSelected="1" view="pageBreakPreview" zoomScaleNormal="100" zoomScaleSheetLayoutView="100" zoomScalePageLayoutView="75" workbookViewId="0"/>
  </sheetViews>
  <sheetFormatPr defaultColWidth="9" defaultRowHeight="15.75" x14ac:dyDescent="0.15"/>
  <cols>
    <col min="1" max="1" width="5.625" style="1" customWidth="1"/>
    <col min="2" max="5" width="15.625" style="1" customWidth="1"/>
    <col min="6" max="7" width="20.625" style="1" customWidth="1"/>
    <col min="8" max="9" width="25.625" style="1" customWidth="1"/>
    <col min="10" max="10" width="20.625" style="1" customWidth="1"/>
    <col min="11" max="16384" width="9" style="1"/>
  </cols>
  <sheetData>
    <row r="1" spans="2:11" ht="30" x14ac:dyDescent="0.15">
      <c r="B1" s="4" t="s">
        <v>53</v>
      </c>
    </row>
    <row r="2" spans="2:11" ht="16.5" customHeight="1" thickBot="1" x14ac:dyDescent="0.2">
      <c r="B2" s="4"/>
    </row>
    <row r="3" spans="2:11" ht="24.95" hidden="1" customHeight="1" thickBot="1" x14ac:dyDescent="0.2">
      <c r="B3" s="4"/>
      <c r="G3" s="283" t="s">
        <v>54</v>
      </c>
      <c r="H3" s="283"/>
      <c r="I3" s="196"/>
      <c r="J3" s="155"/>
      <c r="K3" s="155"/>
    </row>
    <row r="4" spans="2:11" ht="43.5" customHeight="1" thickBot="1" x14ac:dyDescent="0.2">
      <c r="B4" s="4"/>
      <c r="G4" s="282" t="s">
        <v>231</v>
      </c>
      <c r="H4" s="283"/>
      <c r="I4" s="197"/>
      <c r="J4" s="156"/>
      <c r="K4" s="156"/>
    </row>
    <row r="5" spans="2:11" ht="24.95" customHeight="1" thickBot="1" x14ac:dyDescent="0.2">
      <c r="B5" s="114"/>
      <c r="G5" s="283" t="s">
        <v>56</v>
      </c>
      <c r="H5" s="283"/>
      <c r="I5" s="197"/>
      <c r="J5" s="131"/>
      <c r="K5" s="131"/>
    </row>
    <row r="6" spans="2:11" ht="24.95" customHeight="1" thickBot="1" x14ac:dyDescent="0.2">
      <c r="B6" s="114"/>
      <c r="G6" s="283" t="s">
        <v>55</v>
      </c>
      <c r="H6" s="283"/>
      <c r="I6" s="197"/>
      <c r="J6" s="155"/>
      <c r="K6" s="155"/>
    </row>
    <row r="7" spans="2:11" ht="20.100000000000001" customHeight="1" thickBot="1" x14ac:dyDescent="0.2">
      <c r="B7" s="114"/>
    </row>
    <row r="8" spans="2:11" ht="69.95" customHeight="1" thickTop="1" thickBot="1" x14ac:dyDescent="0.2">
      <c r="B8" s="284" t="s">
        <v>0</v>
      </c>
      <c r="C8" s="285"/>
      <c r="D8" s="2" t="s">
        <v>108</v>
      </c>
      <c r="E8" s="2" t="s">
        <v>109</v>
      </c>
      <c r="F8" s="2" t="s">
        <v>110</v>
      </c>
      <c r="G8" s="2" t="s">
        <v>111</v>
      </c>
      <c r="H8" s="2" t="s">
        <v>112</v>
      </c>
      <c r="I8" s="2" t="s">
        <v>113</v>
      </c>
      <c r="J8" s="3" t="s">
        <v>114</v>
      </c>
    </row>
    <row r="9" spans="2:11" ht="54.95" customHeight="1" thickTop="1" x14ac:dyDescent="0.15">
      <c r="B9" s="246" t="s">
        <v>115</v>
      </c>
      <c r="C9" s="198"/>
      <c r="D9" s="118"/>
      <c r="E9" s="118"/>
      <c r="F9" s="203"/>
      <c r="G9" s="203"/>
      <c r="H9" s="203"/>
      <c r="I9" s="203"/>
      <c r="J9" s="204"/>
    </row>
    <row r="10" spans="2:11" ht="54.95" customHeight="1" x14ac:dyDescent="0.15">
      <c r="B10" s="247" t="s">
        <v>116</v>
      </c>
      <c r="C10" s="199"/>
      <c r="D10" s="286" t="str">
        <f>DATEDIF($C$9,C10+1,"d")&amp;"～"&amp;DATEDIF($C$9,C11+1,"d")</f>
        <v>1～1</v>
      </c>
      <c r="E10" s="286">
        <f>IF(J10="Others (Including Flying Overnight)",0,DATEDIF(C10,C11,"d"))</f>
        <v>0</v>
      </c>
      <c r="F10" s="289"/>
      <c r="G10" s="289"/>
      <c r="H10" s="293"/>
      <c r="I10" s="293"/>
      <c r="J10" s="291"/>
    </row>
    <row r="11" spans="2:11" ht="54.95" customHeight="1" x14ac:dyDescent="0.15">
      <c r="B11" s="248" t="s">
        <v>117</v>
      </c>
      <c r="C11" s="200"/>
      <c r="D11" s="287"/>
      <c r="E11" s="287"/>
      <c r="F11" s="290"/>
      <c r="G11" s="290"/>
      <c r="H11" s="294"/>
      <c r="I11" s="294"/>
      <c r="J11" s="292"/>
    </row>
    <row r="12" spans="2:11" ht="54.95" customHeight="1" x14ac:dyDescent="0.15">
      <c r="B12" s="247" t="s">
        <v>116</v>
      </c>
      <c r="C12" s="199"/>
      <c r="D12" s="286" t="str">
        <f>DATEDIF($C$9,C12+1,"d")&amp;"～"&amp;DATEDIF($C$9,C13+1,"d")</f>
        <v>1～1</v>
      </c>
      <c r="E12" s="286">
        <f>IF(J12="Others (Including Flying Overnight)",0,DATEDIF(C12,C13,"d"))</f>
        <v>0</v>
      </c>
      <c r="F12" s="289"/>
      <c r="G12" s="289"/>
      <c r="H12" s="293"/>
      <c r="I12" s="293"/>
      <c r="J12" s="291"/>
    </row>
    <row r="13" spans="2:11" ht="54.95" customHeight="1" x14ac:dyDescent="0.15">
      <c r="B13" s="248" t="s">
        <v>117</v>
      </c>
      <c r="C13" s="200"/>
      <c r="D13" s="287"/>
      <c r="E13" s="287"/>
      <c r="F13" s="290"/>
      <c r="G13" s="290"/>
      <c r="H13" s="294"/>
      <c r="I13" s="294"/>
      <c r="J13" s="292"/>
    </row>
    <row r="14" spans="2:11" ht="54.95" customHeight="1" x14ac:dyDescent="0.15">
      <c r="B14" s="247" t="s">
        <v>116</v>
      </c>
      <c r="C14" s="199"/>
      <c r="D14" s="286" t="str">
        <f>DATEDIF($C$9,C14+1,"d")&amp;"～"&amp;DATEDIF($C$9,C15+1,"d")</f>
        <v>1～1</v>
      </c>
      <c r="E14" s="286">
        <f>IF(J14="Others (Including Flying Overnight)",0,DATEDIF(C14,C15,"d"))</f>
        <v>0</v>
      </c>
      <c r="F14" s="289"/>
      <c r="G14" s="289"/>
      <c r="H14" s="293"/>
      <c r="I14" s="293"/>
      <c r="J14" s="291"/>
    </row>
    <row r="15" spans="2:11" ht="54.95" customHeight="1" x14ac:dyDescent="0.15">
      <c r="B15" s="248" t="s">
        <v>117</v>
      </c>
      <c r="C15" s="201"/>
      <c r="D15" s="288"/>
      <c r="E15" s="287"/>
      <c r="F15" s="296"/>
      <c r="G15" s="296"/>
      <c r="H15" s="295"/>
      <c r="I15" s="295"/>
      <c r="J15" s="292"/>
    </row>
    <row r="16" spans="2:11" ht="54.95" customHeight="1" x14ac:dyDescent="0.15">
      <c r="B16" s="247" t="s">
        <v>116</v>
      </c>
      <c r="C16" s="199"/>
      <c r="D16" s="286" t="str">
        <f>DATEDIF($C$9,C16+1,"d")&amp;"～"&amp;DATEDIF($C$9,C17+1,"d")</f>
        <v>1～1</v>
      </c>
      <c r="E16" s="286">
        <f t="shared" ref="E16" si="0">IF(J16="Others (Including Flying Overnight)",0,DATEDIF(C16,C17,"d"))</f>
        <v>0</v>
      </c>
      <c r="F16" s="289"/>
      <c r="G16" s="289"/>
      <c r="H16" s="293"/>
      <c r="I16" s="293"/>
      <c r="J16" s="291"/>
    </row>
    <row r="17" spans="2:10" ht="54.95" customHeight="1" x14ac:dyDescent="0.15">
      <c r="B17" s="248" t="s">
        <v>117</v>
      </c>
      <c r="C17" s="200"/>
      <c r="D17" s="287"/>
      <c r="E17" s="287"/>
      <c r="F17" s="290"/>
      <c r="G17" s="290"/>
      <c r="H17" s="294"/>
      <c r="I17" s="294"/>
      <c r="J17" s="292"/>
    </row>
    <row r="18" spans="2:10" ht="54.95" customHeight="1" x14ac:dyDescent="0.15">
      <c r="B18" s="247" t="s">
        <v>116</v>
      </c>
      <c r="C18" s="199"/>
      <c r="D18" s="286" t="str">
        <f>DATEDIF($C$9,C18+1,"d")&amp;"～"&amp;DATEDIF($C$9,C19+1,"d")</f>
        <v>1～1</v>
      </c>
      <c r="E18" s="286">
        <f t="shared" ref="E18" si="1">IF(J18="Others (Including Flying Overnight)",0,DATEDIF(C18,C19,"d"))</f>
        <v>0</v>
      </c>
      <c r="F18" s="289"/>
      <c r="G18" s="289"/>
      <c r="H18" s="293"/>
      <c r="I18" s="293"/>
      <c r="J18" s="291"/>
    </row>
    <row r="19" spans="2:10" ht="54.95" customHeight="1" x14ac:dyDescent="0.15">
      <c r="B19" s="248" t="s">
        <v>117</v>
      </c>
      <c r="C19" s="200"/>
      <c r="D19" s="287"/>
      <c r="E19" s="287"/>
      <c r="F19" s="290"/>
      <c r="G19" s="290"/>
      <c r="H19" s="294"/>
      <c r="I19" s="294"/>
      <c r="J19" s="292"/>
    </row>
    <row r="20" spans="2:10" ht="54.95" customHeight="1" x14ac:dyDescent="0.15">
      <c r="B20" s="247" t="s">
        <v>116</v>
      </c>
      <c r="C20" s="199"/>
      <c r="D20" s="286" t="str">
        <f>DATEDIF($C$9,C20+1,"d")&amp;"～"&amp;DATEDIF($C$9,C21+1,"d")</f>
        <v>1～1</v>
      </c>
      <c r="E20" s="286">
        <f t="shared" ref="E20" si="2">IF(J20="Others (Including Flying Overnight)",0,DATEDIF(C20,C21,"d"))</f>
        <v>0</v>
      </c>
      <c r="F20" s="289"/>
      <c r="G20" s="289"/>
      <c r="H20" s="293"/>
      <c r="I20" s="293"/>
      <c r="J20" s="291"/>
    </row>
    <row r="21" spans="2:10" ht="54.95" customHeight="1" x14ac:dyDescent="0.15">
      <c r="B21" s="248" t="s">
        <v>117</v>
      </c>
      <c r="C21" s="201"/>
      <c r="D21" s="288"/>
      <c r="E21" s="287"/>
      <c r="F21" s="296"/>
      <c r="G21" s="296"/>
      <c r="H21" s="295"/>
      <c r="I21" s="295"/>
      <c r="J21" s="292"/>
    </row>
    <row r="22" spans="2:10" ht="54.95" customHeight="1" x14ac:dyDescent="0.15">
      <c r="B22" s="247" t="s">
        <v>116</v>
      </c>
      <c r="C22" s="199"/>
      <c r="D22" s="286" t="str">
        <f>DATEDIF($C$9,C22+1,"d")&amp;"～"&amp;DATEDIF($C$9,C23+1,"d")</f>
        <v>1～1</v>
      </c>
      <c r="E22" s="286">
        <f t="shared" ref="E22" si="3">IF(J22="Others (Including Flying Overnight)",0,DATEDIF(C22,C23,"d"))</f>
        <v>0</v>
      </c>
      <c r="F22" s="289"/>
      <c r="G22" s="289"/>
      <c r="H22" s="293"/>
      <c r="I22" s="293"/>
      <c r="J22" s="291"/>
    </row>
    <row r="23" spans="2:10" ht="54.95" customHeight="1" x14ac:dyDescent="0.15">
      <c r="B23" s="248" t="s">
        <v>117</v>
      </c>
      <c r="C23" s="200"/>
      <c r="D23" s="287"/>
      <c r="E23" s="287"/>
      <c r="F23" s="290"/>
      <c r="G23" s="290"/>
      <c r="H23" s="294"/>
      <c r="I23" s="294"/>
      <c r="J23" s="292"/>
    </row>
    <row r="24" spans="2:10" ht="54.95" customHeight="1" x14ac:dyDescent="0.15">
      <c r="B24" s="247" t="s">
        <v>116</v>
      </c>
      <c r="C24" s="199"/>
      <c r="D24" s="286" t="str">
        <f>DATEDIF($C$9,C24+1,"d")&amp;"～"&amp;DATEDIF($C$9,C25+1,"d")</f>
        <v>1～1</v>
      </c>
      <c r="E24" s="286">
        <f t="shared" ref="E24" si="4">IF(J24="Others (Including Flying Overnight)",0,DATEDIF(C24,C25,"d"))</f>
        <v>0</v>
      </c>
      <c r="F24" s="289"/>
      <c r="G24" s="289"/>
      <c r="H24" s="293"/>
      <c r="I24" s="293"/>
      <c r="J24" s="291"/>
    </row>
    <row r="25" spans="2:10" ht="54.95" customHeight="1" x14ac:dyDescent="0.15">
      <c r="B25" s="248" t="s">
        <v>117</v>
      </c>
      <c r="C25" s="200"/>
      <c r="D25" s="287"/>
      <c r="E25" s="287"/>
      <c r="F25" s="290"/>
      <c r="G25" s="290"/>
      <c r="H25" s="294"/>
      <c r="I25" s="294"/>
      <c r="J25" s="292"/>
    </row>
    <row r="26" spans="2:10" ht="54.95" customHeight="1" x14ac:dyDescent="0.15">
      <c r="B26" s="247" t="s">
        <v>116</v>
      </c>
      <c r="C26" s="199"/>
      <c r="D26" s="286" t="str">
        <f>DATEDIF($C$9,C26+1,"d")&amp;"～"&amp;DATEDIF($C$9,C27+1,"d")</f>
        <v>1～1</v>
      </c>
      <c r="E26" s="298"/>
      <c r="F26" s="289"/>
      <c r="G26" s="289"/>
      <c r="H26" s="293"/>
      <c r="I26" s="293"/>
      <c r="J26" s="291"/>
    </row>
    <row r="27" spans="2:10" ht="54.95" customHeight="1" x14ac:dyDescent="0.15">
      <c r="B27" s="248" t="s">
        <v>117</v>
      </c>
      <c r="C27" s="200"/>
      <c r="D27" s="287"/>
      <c r="E27" s="299"/>
      <c r="F27" s="290"/>
      <c r="G27" s="290"/>
      <c r="H27" s="294"/>
      <c r="I27" s="294"/>
      <c r="J27" s="292"/>
    </row>
    <row r="28" spans="2:10" ht="54.95" customHeight="1" thickBot="1" x14ac:dyDescent="0.2">
      <c r="B28" s="249" t="s">
        <v>118</v>
      </c>
      <c r="C28" s="202"/>
      <c r="D28" s="119">
        <f>DATEDIF(C9,C28+1,"d")</f>
        <v>1</v>
      </c>
      <c r="E28" s="120"/>
      <c r="F28" s="205"/>
      <c r="G28" s="205"/>
      <c r="H28" s="206"/>
      <c r="I28" s="206"/>
      <c r="J28" s="207"/>
    </row>
    <row r="29" spans="2:10" ht="9.9499999999999993" customHeight="1" thickTop="1" thickBot="1" x14ac:dyDescent="0.2"/>
    <row r="30" spans="2:10" ht="50.1" customHeight="1" thickTop="1" thickBot="1" x14ac:dyDescent="0.2">
      <c r="C30" s="280" t="s">
        <v>119</v>
      </c>
      <c r="D30" s="281"/>
      <c r="E30" s="121">
        <f>SUM(E9:E28)</f>
        <v>0</v>
      </c>
      <c r="F30" s="122" t="s">
        <v>120</v>
      </c>
    </row>
    <row r="31" spans="2:10" ht="12.75" customHeight="1" thickTop="1" x14ac:dyDescent="0.15"/>
    <row r="32" spans="2:10" ht="50.1" customHeight="1" x14ac:dyDescent="0.15">
      <c r="B32" s="297" t="s">
        <v>205</v>
      </c>
      <c r="C32" s="297"/>
      <c r="D32" s="297"/>
      <c r="E32" s="297"/>
      <c r="F32" s="297"/>
      <c r="G32" s="297"/>
      <c r="H32" s="297"/>
      <c r="I32" s="297"/>
      <c r="J32" s="297"/>
    </row>
    <row r="33" spans="2:10" ht="60.75" customHeight="1" x14ac:dyDescent="0.15">
      <c r="B33" s="297" t="s">
        <v>273</v>
      </c>
      <c r="C33" s="297"/>
      <c r="D33" s="297"/>
      <c r="E33" s="297"/>
      <c r="F33" s="297"/>
      <c r="G33" s="297"/>
      <c r="H33" s="297"/>
      <c r="I33" s="297"/>
      <c r="J33" s="297"/>
    </row>
    <row r="34" spans="2:10" ht="24.95" customHeight="1" x14ac:dyDescent="0.15"/>
    <row r="35" spans="2:10" ht="24.95" customHeight="1" x14ac:dyDescent="0.15"/>
    <row r="36" spans="2:10" ht="24.95" customHeight="1" x14ac:dyDescent="0.15"/>
    <row r="37" spans="2:10" ht="24.95" customHeight="1" x14ac:dyDescent="0.15"/>
    <row r="38" spans="2:10" ht="24.95" customHeight="1" x14ac:dyDescent="0.15"/>
    <row r="39" spans="2:10" ht="24.95" customHeight="1" x14ac:dyDescent="0.15"/>
  </sheetData>
  <mergeCells count="71">
    <mergeCell ref="G3:H3"/>
    <mergeCell ref="B32:J32"/>
    <mergeCell ref="B33:J33"/>
    <mergeCell ref="E20:E21"/>
    <mergeCell ref="E10:E11"/>
    <mergeCell ref="E12:E13"/>
    <mergeCell ref="E14:E15"/>
    <mergeCell ref="E16:E17"/>
    <mergeCell ref="E18:E19"/>
    <mergeCell ref="J26:J27"/>
    <mergeCell ref="J24:J25"/>
    <mergeCell ref="E22:E23"/>
    <mergeCell ref="E24:E25"/>
    <mergeCell ref="E26:E27"/>
    <mergeCell ref="F24:F25"/>
    <mergeCell ref="J22:J23"/>
    <mergeCell ref="I22:I23"/>
    <mergeCell ref="H22:H23"/>
    <mergeCell ref="G22:G23"/>
    <mergeCell ref="G26:G27"/>
    <mergeCell ref="H26:H27"/>
    <mergeCell ref="I26:I27"/>
    <mergeCell ref="I24:I25"/>
    <mergeCell ref="H24:H25"/>
    <mergeCell ref="G24:G25"/>
    <mergeCell ref="J20:J21"/>
    <mergeCell ref="I20:I21"/>
    <mergeCell ref="H20:H21"/>
    <mergeCell ref="G20:G21"/>
    <mergeCell ref="F20:F21"/>
    <mergeCell ref="I16:I17"/>
    <mergeCell ref="H16:H17"/>
    <mergeCell ref="G16:G17"/>
    <mergeCell ref="F16:F17"/>
    <mergeCell ref="J16:J17"/>
    <mergeCell ref="J12:J13"/>
    <mergeCell ref="D18:D19"/>
    <mergeCell ref="I12:I13"/>
    <mergeCell ref="H12:H13"/>
    <mergeCell ref="G12:G13"/>
    <mergeCell ref="F12:F13"/>
    <mergeCell ref="J14:J15"/>
    <mergeCell ref="I14:I15"/>
    <mergeCell ref="H14:H15"/>
    <mergeCell ref="G14:G15"/>
    <mergeCell ref="F14:F15"/>
    <mergeCell ref="J18:J19"/>
    <mergeCell ref="I18:I19"/>
    <mergeCell ref="H18:H19"/>
    <mergeCell ref="G18:G19"/>
    <mergeCell ref="F18:F19"/>
    <mergeCell ref="J10:J11"/>
    <mergeCell ref="I10:I11"/>
    <mergeCell ref="H10:H11"/>
    <mergeCell ref="G10:G11"/>
    <mergeCell ref="F10:F11"/>
    <mergeCell ref="C30:D30"/>
    <mergeCell ref="G4:H4"/>
    <mergeCell ref="G5:H5"/>
    <mergeCell ref="G6:H6"/>
    <mergeCell ref="B8:C8"/>
    <mergeCell ref="D10:D11"/>
    <mergeCell ref="D12:D13"/>
    <mergeCell ref="D14:D15"/>
    <mergeCell ref="D16:D17"/>
    <mergeCell ref="D20:D21"/>
    <mergeCell ref="D22:D23"/>
    <mergeCell ref="D24:D25"/>
    <mergeCell ref="D26:D27"/>
    <mergeCell ref="F22:F23"/>
    <mergeCell ref="F26:F27"/>
  </mergeCells>
  <phoneticPr fontId="5"/>
  <dataValidations count="2">
    <dataValidation type="list" allowBlank="1" showInputMessage="1" sqref="J10:J27" xr:uid="{00000000-0002-0000-0000-000000000000}">
      <formula1>"Others (Including Flying Overnight),(     )"</formula1>
    </dataValidation>
    <dataValidation type="list" allowBlank="1" showInputMessage="1" showErrorMessage="1" sqref="I3" xr:uid="{00000000-0002-0000-0000-000001000000}">
      <formula1>研究科</formula1>
    </dataValidation>
  </dataValidation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9256-605E-4484-9D01-E52A9BECEBE7}">
  <dimension ref="A1:A20"/>
  <sheetViews>
    <sheetView workbookViewId="0"/>
  </sheetViews>
  <sheetFormatPr defaultRowHeight="13.5" x14ac:dyDescent="0.15"/>
  <cols>
    <col min="1" max="16384" width="9" style="261"/>
  </cols>
  <sheetData>
    <row r="1" spans="1:1" x14ac:dyDescent="0.15">
      <c r="A1" s="261" t="s">
        <v>233</v>
      </c>
    </row>
    <row r="2" spans="1:1" x14ac:dyDescent="0.15">
      <c r="A2" s="261" t="s">
        <v>234</v>
      </c>
    </row>
    <row r="3" spans="1:1" x14ac:dyDescent="0.15">
      <c r="A3" s="261" t="s">
        <v>235</v>
      </c>
    </row>
    <row r="4" spans="1:1" x14ac:dyDescent="0.15">
      <c r="A4" s="261" t="s">
        <v>236</v>
      </c>
    </row>
    <row r="5" spans="1:1" x14ac:dyDescent="0.15">
      <c r="A5" s="261" t="s">
        <v>237</v>
      </c>
    </row>
    <row r="6" spans="1:1" x14ac:dyDescent="0.15">
      <c r="A6" s="261" t="s">
        <v>238</v>
      </c>
    </row>
    <row r="7" spans="1:1" x14ac:dyDescent="0.15">
      <c r="A7" s="261" t="s">
        <v>239</v>
      </c>
    </row>
    <row r="8" spans="1:1" x14ac:dyDescent="0.15">
      <c r="A8" s="261" t="s">
        <v>240</v>
      </c>
    </row>
    <row r="9" spans="1:1" x14ac:dyDescent="0.15">
      <c r="A9" s="261" t="s">
        <v>241</v>
      </c>
    </row>
    <row r="10" spans="1:1" x14ac:dyDescent="0.15">
      <c r="A10" s="260" t="s">
        <v>243</v>
      </c>
    </row>
    <row r="11" spans="1:1" x14ac:dyDescent="0.15">
      <c r="A11" s="261" t="s">
        <v>242</v>
      </c>
    </row>
    <row r="12" spans="1:1" x14ac:dyDescent="0.15">
      <c r="A12" s="262" t="s">
        <v>244</v>
      </c>
    </row>
    <row r="13" spans="1:1" x14ac:dyDescent="0.15">
      <c r="A13" s="262" t="s">
        <v>245</v>
      </c>
    </row>
    <row r="14" spans="1:1" x14ac:dyDescent="0.15">
      <c r="A14" s="260" t="s">
        <v>246</v>
      </c>
    </row>
    <row r="15" spans="1:1" x14ac:dyDescent="0.15">
      <c r="A15" s="260" t="s">
        <v>247</v>
      </c>
    </row>
    <row r="16" spans="1:1" x14ac:dyDescent="0.15">
      <c r="A16" s="260" t="s">
        <v>248</v>
      </c>
    </row>
    <row r="17" spans="1:1" x14ac:dyDescent="0.15">
      <c r="A17" s="260" t="s">
        <v>249</v>
      </c>
    </row>
    <row r="18" spans="1:1" x14ac:dyDescent="0.15">
      <c r="A18" s="260" t="s">
        <v>250</v>
      </c>
    </row>
    <row r="19" spans="1:1" x14ac:dyDescent="0.15">
      <c r="A19" s="260" t="s">
        <v>251</v>
      </c>
    </row>
    <row r="20" spans="1:1" x14ac:dyDescent="0.15">
      <c r="A20" s="260" t="s">
        <v>252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/>
  </sheetViews>
  <sheetFormatPr defaultColWidth="8.875" defaultRowHeight="13.5" x14ac:dyDescent="0.15"/>
  <cols>
    <col min="1" max="1" width="51.625" customWidth="1"/>
    <col min="2" max="2" width="35.375" customWidth="1"/>
    <col min="3" max="3" width="24.5" customWidth="1"/>
    <col min="4" max="4" width="32.875" customWidth="1"/>
    <col min="5" max="5" width="26.125" customWidth="1"/>
    <col min="6" max="6" width="42.625" customWidth="1"/>
  </cols>
  <sheetData>
    <row r="1" spans="1:6" ht="22.5" x14ac:dyDescent="0.15">
      <c r="A1" s="115" t="s">
        <v>107</v>
      </c>
      <c r="B1" s="116" t="s">
        <v>80</v>
      </c>
      <c r="C1" s="116" t="s">
        <v>81</v>
      </c>
      <c r="D1" s="116" t="s">
        <v>57</v>
      </c>
      <c r="E1" s="116" t="s">
        <v>58</v>
      </c>
      <c r="F1" s="116" t="s">
        <v>59</v>
      </c>
    </row>
    <row r="2" spans="1:6" ht="22.5" x14ac:dyDescent="0.15">
      <c r="A2" s="115" t="s">
        <v>60</v>
      </c>
      <c r="B2" s="116" t="s">
        <v>61</v>
      </c>
      <c r="C2" s="116" t="s">
        <v>62</v>
      </c>
      <c r="D2" s="116" t="s">
        <v>63</v>
      </c>
      <c r="E2" s="116" t="s">
        <v>64</v>
      </c>
      <c r="F2" s="116" t="s">
        <v>65</v>
      </c>
    </row>
    <row r="3" spans="1:6" ht="22.5" x14ac:dyDescent="0.15">
      <c r="A3" s="115" t="s">
        <v>66</v>
      </c>
      <c r="B3" s="116" t="s">
        <v>67</v>
      </c>
      <c r="C3" s="116" t="s">
        <v>68</v>
      </c>
      <c r="D3" s="116" t="s">
        <v>69</v>
      </c>
      <c r="E3" s="117"/>
      <c r="F3" s="117"/>
    </row>
    <row r="4" spans="1:6" ht="22.5" x14ac:dyDescent="0.15">
      <c r="A4" s="115" t="s">
        <v>70</v>
      </c>
      <c r="B4" s="116" t="s">
        <v>71</v>
      </c>
      <c r="C4" s="116" t="s">
        <v>72</v>
      </c>
      <c r="D4" s="116" t="s">
        <v>73</v>
      </c>
      <c r="E4" s="117"/>
      <c r="F4" s="117"/>
    </row>
    <row r="5" spans="1:6" ht="22.5" x14ac:dyDescent="0.15">
      <c r="A5" s="115" t="s">
        <v>74</v>
      </c>
      <c r="B5" s="116" t="s">
        <v>75</v>
      </c>
      <c r="C5" s="116" t="s">
        <v>76</v>
      </c>
      <c r="D5" s="116" t="s">
        <v>77</v>
      </c>
      <c r="E5" s="117"/>
      <c r="F5" s="117"/>
    </row>
    <row r="6" spans="1:6" ht="22.5" x14ac:dyDescent="0.15">
      <c r="A6" s="115" t="s">
        <v>78</v>
      </c>
      <c r="B6" s="116" t="s">
        <v>79</v>
      </c>
      <c r="C6" s="117"/>
      <c r="D6" s="117"/>
      <c r="E6" s="117"/>
      <c r="F6" s="117"/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1:N38"/>
  <sheetViews>
    <sheetView view="pageBreakPreview" zoomScale="91" zoomScaleNormal="75" zoomScaleSheetLayoutView="91" workbookViewId="0"/>
  </sheetViews>
  <sheetFormatPr defaultColWidth="9" defaultRowHeight="16.5" x14ac:dyDescent="0.15"/>
  <cols>
    <col min="1" max="1" width="5.625" style="5" customWidth="1"/>
    <col min="2" max="2" width="9" style="5"/>
    <col min="3" max="3" width="25.625" style="5" customWidth="1"/>
    <col min="4" max="4" width="15.625" style="5" customWidth="1"/>
    <col min="5" max="5" width="12.625" style="5" customWidth="1"/>
    <col min="6" max="6" width="25.625" style="5" customWidth="1"/>
    <col min="7" max="7" width="40.625" style="5" customWidth="1"/>
    <col min="8" max="8" width="17.125" style="5" customWidth="1"/>
    <col min="9" max="9" width="15.5" style="5" customWidth="1"/>
    <col min="10" max="12" width="15.625" style="5" customWidth="1"/>
    <col min="13" max="13" width="5.625" style="5" customWidth="1"/>
    <col min="14" max="14" width="9" style="5"/>
    <col min="15" max="15" width="5.125" style="5" customWidth="1"/>
    <col min="16" max="16384" width="9" style="5"/>
  </cols>
  <sheetData>
    <row r="1" spans="2:14" ht="30" x14ac:dyDescent="0.15">
      <c r="B1" s="4" t="s">
        <v>121</v>
      </c>
    </row>
    <row r="2" spans="2:14" ht="17.25" thickBot="1" x14ac:dyDescent="0.2"/>
    <row r="3" spans="2:14" ht="39.950000000000003" hidden="1" customHeight="1" thickBot="1" x14ac:dyDescent="0.2">
      <c r="B3" s="90"/>
      <c r="G3" s="283" t="s">
        <v>82</v>
      </c>
      <c r="H3" s="283"/>
      <c r="I3" s="327">
        <f>'FORM2-1_日程表_ITINERARY'!I3</f>
        <v>0</v>
      </c>
      <c r="J3" s="327"/>
      <c r="K3" s="327"/>
      <c r="L3" s="327"/>
      <c r="M3" s="327"/>
    </row>
    <row r="4" spans="2:14" ht="39.950000000000003" customHeight="1" thickBot="1" x14ac:dyDescent="0.2">
      <c r="B4" s="90"/>
      <c r="G4" s="282" t="s">
        <v>231</v>
      </c>
      <c r="H4" s="283"/>
      <c r="I4" s="328">
        <f>'FORM2-1_日程表_ITINERARY'!I4</f>
        <v>0</v>
      </c>
      <c r="J4" s="328"/>
      <c r="K4" s="328"/>
      <c r="L4" s="328"/>
      <c r="M4" s="328"/>
    </row>
    <row r="5" spans="2:14" ht="24.95" customHeight="1" thickBot="1" x14ac:dyDescent="0.2">
      <c r="B5" s="90"/>
      <c r="G5" s="283" t="s">
        <v>83</v>
      </c>
      <c r="H5" s="283"/>
      <c r="I5" s="167">
        <f>'FORM2-1_日程表_ITINERARY'!I5</f>
        <v>0</v>
      </c>
      <c r="J5" s="132"/>
      <c r="K5" s="132"/>
      <c r="L5" s="132"/>
      <c r="M5" s="132"/>
    </row>
    <row r="6" spans="2:14" ht="24.95" customHeight="1" thickBot="1" x14ac:dyDescent="0.2">
      <c r="B6" s="90"/>
      <c r="G6" s="283" t="s">
        <v>84</v>
      </c>
      <c r="H6" s="283"/>
      <c r="I6" s="167">
        <f>'FORM2-1_日程表_ITINERARY'!I6</f>
        <v>0</v>
      </c>
      <c r="J6" s="168"/>
      <c r="K6" s="168"/>
      <c r="L6" s="168"/>
      <c r="M6" s="168"/>
    </row>
    <row r="7" spans="2:14" ht="24.95" customHeight="1" thickBot="1" x14ac:dyDescent="0.2">
      <c r="B7" s="90"/>
      <c r="G7" s="145"/>
      <c r="H7" s="145"/>
      <c r="I7" s="150"/>
      <c r="J7" s="150"/>
      <c r="K7" s="150"/>
      <c r="L7" s="150"/>
      <c r="M7" s="150"/>
    </row>
    <row r="8" spans="2:14" ht="35.1" customHeight="1" thickTop="1" thickBot="1" x14ac:dyDescent="0.2">
      <c r="J8" s="329" t="s">
        <v>207</v>
      </c>
      <c r="K8" s="330"/>
      <c r="L8" s="244"/>
    </row>
    <row r="9" spans="2:14" ht="12" customHeight="1" thickTop="1" thickBot="1" x14ac:dyDescent="0.2">
      <c r="K9" s="152"/>
      <c r="L9" s="150"/>
    </row>
    <row r="10" spans="2:14" ht="60" customHeight="1" thickTop="1" x14ac:dyDescent="0.15">
      <c r="B10" s="245" t="s">
        <v>122</v>
      </c>
      <c r="C10" s="151" t="s">
        <v>123</v>
      </c>
      <c r="D10" s="151" t="s">
        <v>124</v>
      </c>
      <c r="E10" s="75" t="s">
        <v>125</v>
      </c>
      <c r="F10" s="326" t="s">
        <v>126</v>
      </c>
      <c r="G10" s="326"/>
      <c r="H10" s="326"/>
      <c r="I10" s="326"/>
      <c r="J10" s="326"/>
      <c r="K10" s="326"/>
      <c r="L10" s="112" t="s">
        <v>1</v>
      </c>
    </row>
    <row r="11" spans="2:14" ht="35.1" customHeight="1" x14ac:dyDescent="0.15">
      <c r="B11" s="66" t="s">
        <v>47</v>
      </c>
      <c r="C11" s="351" t="s">
        <v>127</v>
      </c>
      <c r="D11" s="350" t="s">
        <v>85</v>
      </c>
      <c r="E11" s="312" t="s">
        <v>136</v>
      </c>
      <c r="F11" s="318" t="s">
        <v>139</v>
      </c>
      <c r="G11" s="318"/>
      <c r="H11" s="318"/>
      <c r="I11" s="318"/>
      <c r="J11" s="318"/>
      <c r="K11" s="319"/>
      <c r="L11" s="124">
        <f>'FORM2-2-2_交通費算定'!F13</f>
        <v>0</v>
      </c>
    </row>
    <row r="12" spans="2:14" ht="35.1" customHeight="1" x14ac:dyDescent="0.15">
      <c r="B12" s="66" t="s">
        <v>48</v>
      </c>
      <c r="C12" s="351"/>
      <c r="D12" s="350"/>
      <c r="E12" s="313"/>
      <c r="F12" s="318" t="s">
        <v>140</v>
      </c>
      <c r="G12" s="318"/>
      <c r="H12" s="318"/>
      <c r="I12" s="318"/>
      <c r="J12" s="318"/>
      <c r="K12" s="319"/>
      <c r="L12" s="124">
        <f>'FORM2-2-2_交通費算定'!F22</f>
        <v>0</v>
      </c>
    </row>
    <row r="13" spans="2:14" ht="35.1" customHeight="1" x14ac:dyDescent="0.15">
      <c r="B13" s="66" t="s">
        <v>49</v>
      </c>
      <c r="C13" s="351"/>
      <c r="D13" s="350"/>
      <c r="E13" s="313"/>
      <c r="F13" s="318" t="s">
        <v>141</v>
      </c>
      <c r="G13" s="318"/>
      <c r="H13" s="318"/>
      <c r="I13" s="318"/>
      <c r="J13" s="318"/>
      <c r="K13" s="319"/>
      <c r="L13" s="124">
        <f>'FORM2-2-2_交通費算定'!I39</f>
        <v>0</v>
      </c>
    </row>
    <row r="14" spans="2:14" ht="35.1" customHeight="1" x14ac:dyDescent="0.15">
      <c r="B14" s="110" t="s">
        <v>41</v>
      </c>
      <c r="C14" s="351"/>
      <c r="D14" s="111" t="s">
        <v>86</v>
      </c>
      <c r="E14" s="313"/>
      <c r="F14" s="318" t="s">
        <v>142</v>
      </c>
      <c r="G14" s="318"/>
      <c r="H14" s="318"/>
      <c r="I14" s="318"/>
      <c r="J14" s="318"/>
      <c r="K14" s="319"/>
      <c r="L14" s="124">
        <f>'FORM2-2-2_交通費算定'!I56</f>
        <v>0</v>
      </c>
      <c r="N14" s="300" t="s">
        <v>152</v>
      </c>
    </row>
    <row r="15" spans="2:14" ht="35.1" customHeight="1" thickBot="1" x14ac:dyDescent="0.2">
      <c r="B15" s="76" t="s">
        <v>44</v>
      </c>
      <c r="C15" s="312"/>
      <c r="D15" s="107">
        <v>3</v>
      </c>
      <c r="E15" s="313"/>
      <c r="F15" s="320" t="s">
        <v>271</v>
      </c>
      <c r="G15" s="320"/>
      <c r="H15" s="320"/>
      <c r="I15" s="320"/>
      <c r="J15" s="320"/>
      <c r="K15" s="321"/>
      <c r="L15" s="125">
        <f>'FORM2-2-2_交通費算定'!G70</f>
        <v>0</v>
      </c>
      <c r="N15" s="300"/>
    </row>
    <row r="16" spans="2:14" ht="54.95" customHeight="1" thickBot="1" x14ac:dyDescent="0.2">
      <c r="B16" s="77" t="s">
        <v>45</v>
      </c>
      <c r="C16" s="178" t="s">
        <v>128</v>
      </c>
      <c r="D16" s="78" t="s">
        <v>42</v>
      </c>
      <c r="E16" s="123" t="s">
        <v>137</v>
      </c>
      <c r="F16" s="339" t="s">
        <v>143</v>
      </c>
      <c r="G16" s="339"/>
      <c r="H16" s="339"/>
      <c r="I16" s="339"/>
      <c r="J16" s="339"/>
      <c r="K16" s="340"/>
      <c r="L16" s="126">
        <f>'FORM2-2-3_宿泊料算定'!P86</f>
        <v>0</v>
      </c>
      <c r="N16" s="300"/>
    </row>
    <row r="17" spans="2:14" ht="24.75" hidden="1" customHeight="1" x14ac:dyDescent="0.15">
      <c r="B17" s="109" t="s">
        <v>46</v>
      </c>
      <c r="C17" s="177" t="s">
        <v>129</v>
      </c>
      <c r="D17" s="108" t="s">
        <v>43</v>
      </c>
      <c r="E17" s="322" t="s">
        <v>138</v>
      </c>
      <c r="F17" s="337" t="s">
        <v>144</v>
      </c>
      <c r="G17" s="337"/>
      <c r="H17" s="337"/>
      <c r="I17" s="337"/>
      <c r="J17" s="337"/>
      <c r="K17" s="338"/>
      <c r="L17" s="127">
        <f>'FORM2-2-4_その他経費算定'!D12</f>
        <v>0</v>
      </c>
      <c r="N17" s="300"/>
    </row>
    <row r="18" spans="2:14" ht="39.950000000000003" customHeight="1" x14ac:dyDescent="0.15">
      <c r="B18" s="110" t="s">
        <v>255</v>
      </c>
      <c r="C18" s="176" t="s">
        <v>130</v>
      </c>
      <c r="D18" s="111" t="s">
        <v>43</v>
      </c>
      <c r="E18" s="316"/>
      <c r="F18" s="318" t="s">
        <v>145</v>
      </c>
      <c r="G18" s="318"/>
      <c r="H18" s="318"/>
      <c r="I18" s="318"/>
      <c r="J18" s="318"/>
      <c r="K18" s="319"/>
      <c r="L18" s="124">
        <f>'FORM2-2-4_その他経費算定'!F21</f>
        <v>0</v>
      </c>
      <c r="N18" s="300"/>
    </row>
    <row r="19" spans="2:14" ht="35.1" customHeight="1" x14ac:dyDescent="0.15">
      <c r="B19" s="110" t="s">
        <v>256</v>
      </c>
      <c r="C19" s="312" t="s">
        <v>131</v>
      </c>
      <c r="D19" s="315" t="s">
        <v>42</v>
      </c>
      <c r="E19" s="316"/>
      <c r="F19" s="341" t="s">
        <v>146</v>
      </c>
      <c r="G19" s="341"/>
      <c r="H19" s="341"/>
      <c r="I19" s="341"/>
      <c r="J19" s="341"/>
      <c r="K19" s="310"/>
      <c r="L19" s="124">
        <f>'FORM2-2-4_その他経費算定'!F26</f>
        <v>0</v>
      </c>
    </row>
    <row r="20" spans="2:14" ht="35.1" customHeight="1" x14ac:dyDescent="0.15">
      <c r="B20" s="110" t="s">
        <v>257</v>
      </c>
      <c r="C20" s="313"/>
      <c r="D20" s="316"/>
      <c r="E20" s="316"/>
      <c r="F20" s="341" t="s">
        <v>147</v>
      </c>
      <c r="G20" s="341"/>
      <c r="H20" s="341"/>
      <c r="I20" s="341"/>
      <c r="J20" s="341"/>
      <c r="K20" s="310"/>
      <c r="L20" s="124">
        <f>'FORM2-2-4_その他経費算定'!F27</f>
        <v>0</v>
      </c>
    </row>
    <row r="21" spans="2:14" ht="35.1" customHeight="1" x14ac:dyDescent="0.15">
      <c r="B21" s="76" t="s">
        <v>258</v>
      </c>
      <c r="C21" s="313"/>
      <c r="D21" s="316"/>
      <c r="E21" s="316"/>
      <c r="F21" s="310" t="s">
        <v>148</v>
      </c>
      <c r="G21" s="311"/>
      <c r="H21" s="311"/>
      <c r="I21" s="311"/>
      <c r="J21" s="311"/>
      <c r="K21" s="311"/>
      <c r="L21" s="124">
        <f>'FORM2-2-4_その他経費算定'!F28</f>
        <v>0</v>
      </c>
    </row>
    <row r="22" spans="2:14" ht="35.1" customHeight="1" thickBot="1" x14ac:dyDescent="0.2">
      <c r="B22" s="128" t="s">
        <v>259</v>
      </c>
      <c r="C22" s="313"/>
      <c r="D22" s="316"/>
      <c r="E22" s="316"/>
      <c r="F22" s="352" t="s">
        <v>230</v>
      </c>
      <c r="G22" s="353"/>
      <c r="H22" s="353"/>
      <c r="I22" s="353"/>
      <c r="J22" s="353"/>
      <c r="K22" s="354"/>
      <c r="L22" s="192">
        <f>'FORM2-2-4_その他経費算定'!F29</f>
        <v>0</v>
      </c>
    </row>
    <row r="23" spans="2:14" ht="35.1" customHeight="1" thickBot="1" x14ac:dyDescent="0.2">
      <c r="B23" s="259" t="s">
        <v>260</v>
      </c>
      <c r="C23" s="314"/>
      <c r="D23" s="317"/>
      <c r="E23" s="317"/>
      <c r="F23" s="323" t="s">
        <v>232</v>
      </c>
      <c r="G23" s="324"/>
      <c r="H23" s="324"/>
      <c r="I23" s="324"/>
      <c r="J23" s="324"/>
      <c r="K23" s="325"/>
      <c r="L23" s="192">
        <f>'FORM2-2-4_その他経費算定'!F30</f>
        <v>0</v>
      </c>
    </row>
    <row r="24" spans="2:14" ht="30" customHeight="1" thickBot="1" x14ac:dyDescent="0.2">
      <c r="B24" s="77" t="s">
        <v>261</v>
      </c>
      <c r="C24" s="309" t="s">
        <v>132</v>
      </c>
      <c r="D24" s="309"/>
      <c r="E24" s="309"/>
      <c r="F24" s="309"/>
      <c r="G24" s="309"/>
      <c r="H24" s="309"/>
      <c r="I24" s="309"/>
      <c r="J24" s="309"/>
      <c r="K24" s="309"/>
      <c r="L24" s="126">
        <f>SUM(L11:L23)</f>
        <v>0</v>
      </c>
    </row>
    <row r="25" spans="2:14" ht="30" customHeight="1" thickBot="1" x14ac:dyDescent="0.2">
      <c r="B25" s="170" t="s">
        <v>50</v>
      </c>
      <c r="C25" s="301" t="s">
        <v>133</v>
      </c>
      <c r="D25" s="302"/>
      <c r="E25" s="302"/>
      <c r="F25" s="302"/>
      <c r="G25" s="302"/>
      <c r="H25" s="303"/>
      <c r="I25" s="303"/>
      <c r="J25" s="303"/>
      <c r="K25" s="304"/>
      <c r="L25" s="169">
        <f>IF(AND(L8="区分1 Category1",L24&gt;400000),400000,IF(OR(L8="区分1 Category1",L24&lt;=400000),L24,IF(AND(OR(L8="区分2 Category2",L8="区分3 Category3"),L24&gt;1000000),1000000,IF(AND(OR(L8="区分2 Category2",L8="区分3 Category3"),L24&lt;=1000000),L24,""))))</f>
        <v>0</v>
      </c>
    </row>
    <row r="26" spans="2:14" ht="50.1" customHeight="1" thickTop="1" x14ac:dyDescent="0.15">
      <c r="B26" s="305" t="s">
        <v>104</v>
      </c>
      <c r="C26" s="307" t="s">
        <v>134</v>
      </c>
      <c r="D26" s="334" t="s">
        <v>135</v>
      </c>
      <c r="E26" s="335"/>
      <c r="F26" s="342" t="s">
        <v>150</v>
      </c>
      <c r="G26" s="343"/>
      <c r="H26" s="346"/>
      <c r="I26" s="347"/>
      <c r="J26" s="347"/>
      <c r="K26" s="347"/>
      <c r="L26" s="208"/>
    </row>
    <row r="27" spans="2:14" ht="50.1" customHeight="1" thickBot="1" x14ac:dyDescent="0.2">
      <c r="B27" s="306"/>
      <c r="C27" s="308"/>
      <c r="D27" s="336"/>
      <c r="E27" s="335"/>
      <c r="F27" s="344" t="s">
        <v>151</v>
      </c>
      <c r="G27" s="345"/>
      <c r="H27" s="348"/>
      <c r="I27" s="349"/>
      <c r="J27" s="349"/>
      <c r="K27" s="349"/>
      <c r="L27" s="209"/>
    </row>
    <row r="28" spans="2:14" ht="24.95" customHeight="1" thickTop="1" thickBot="1" x14ac:dyDescent="0.2">
      <c r="B28" s="331" t="s">
        <v>105</v>
      </c>
      <c r="C28" s="332"/>
      <c r="D28" s="332"/>
      <c r="E28" s="332"/>
      <c r="F28" s="332"/>
      <c r="G28" s="332"/>
      <c r="H28" s="333"/>
      <c r="I28" s="333"/>
      <c r="J28" s="333"/>
      <c r="K28" s="333"/>
      <c r="L28" s="171">
        <f>L25+SUM(L26:L27)</f>
        <v>0</v>
      </c>
    </row>
    <row r="29" spans="2:14" ht="24.95" customHeight="1" thickTop="1" x14ac:dyDescent="0.15">
      <c r="L29" s="113"/>
    </row>
    <row r="30" spans="2:14" ht="24.95" customHeight="1" x14ac:dyDescent="0.15"/>
    <row r="31" spans="2:14" ht="24.95" customHeight="1" x14ac:dyDescent="0.15"/>
    <row r="32" spans="2:14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</sheetData>
  <mergeCells count="38">
    <mergeCell ref="B28:K28"/>
    <mergeCell ref="E11:E15"/>
    <mergeCell ref="D26:E27"/>
    <mergeCell ref="F17:K17"/>
    <mergeCell ref="F16:K16"/>
    <mergeCell ref="F19:K19"/>
    <mergeCell ref="F18:K18"/>
    <mergeCell ref="F26:G26"/>
    <mergeCell ref="F27:G27"/>
    <mergeCell ref="H26:K26"/>
    <mergeCell ref="H27:K27"/>
    <mergeCell ref="D11:D13"/>
    <mergeCell ref="C11:C15"/>
    <mergeCell ref="F20:K20"/>
    <mergeCell ref="F22:K22"/>
    <mergeCell ref="F12:K12"/>
    <mergeCell ref="G3:H3"/>
    <mergeCell ref="G4:H4"/>
    <mergeCell ref="G5:H5"/>
    <mergeCell ref="G6:H6"/>
    <mergeCell ref="F10:K10"/>
    <mergeCell ref="I3:M3"/>
    <mergeCell ref="I4:M4"/>
    <mergeCell ref="J8:K8"/>
    <mergeCell ref="F11:K11"/>
    <mergeCell ref="F15:K15"/>
    <mergeCell ref="F14:K14"/>
    <mergeCell ref="F13:K13"/>
    <mergeCell ref="E17:E23"/>
    <mergeCell ref="F23:K23"/>
    <mergeCell ref="N14:N18"/>
    <mergeCell ref="C25:K25"/>
    <mergeCell ref="B26:B27"/>
    <mergeCell ref="C26:C27"/>
    <mergeCell ref="C24:K24"/>
    <mergeCell ref="F21:K21"/>
    <mergeCell ref="C19:C23"/>
    <mergeCell ref="D19:D23"/>
  </mergeCells>
  <phoneticPr fontId="5"/>
  <dataValidations count="2">
    <dataValidation type="list" allowBlank="1" showInputMessage="1" showErrorMessage="1" sqref="L9" xr:uid="{00000000-0002-0000-0200-000000000000}">
      <formula1>"区分1,区分2,区分3"</formula1>
    </dataValidation>
    <dataValidation type="list" allowBlank="1" showInputMessage="1" showErrorMessage="1" sqref="L8" xr:uid="{00000000-0002-0000-0200-000001000000}">
      <formula1>"区分1 Category1,区分2 Category2,区分3 Category3"</formula1>
    </dataValidation>
  </dataValidations>
  <pageMargins left="0.7" right="0.7" top="0.75" bottom="0.75" header="0.3" footer="0.3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0"/>
  <sheetViews>
    <sheetView view="pageBreakPreview" zoomScale="82" zoomScaleNormal="100" zoomScaleSheetLayoutView="82" workbookViewId="0"/>
  </sheetViews>
  <sheetFormatPr defaultColWidth="9" defaultRowHeight="15.75" x14ac:dyDescent="0.15"/>
  <cols>
    <col min="1" max="1" width="10.625" style="80" customWidth="1"/>
    <col min="2" max="3" width="12.625" style="80" customWidth="1"/>
    <col min="4" max="5" width="25.875" style="80" customWidth="1"/>
    <col min="6" max="6" width="20.875" style="80" customWidth="1"/>
    <col min="7" max="8" width="15.875" style="80" customWidth="1"/>
    <col min="9" max="9" width="25.625" style="80" customWidth="1"/>
    <col min="10" max="10" width="12.875" style="80" customWidth="1"/>
    <col min="11" max="16384" width="9" style="80"/>
  </cols>
  <sheetData>
    <row r="1" spans="1:11" ht="30" x14ac:dyDescent="0.15">
      <c r="B1" s="133" t="s">
        <v>153</v>
      </c>
    </row>
    <row r="2" spans="1:11" ht="16.5" thickBot="1" x14ac:dyDescent="0.2"/>
    <row r="3" spans="1:11" ht="39.950000000000003" hidden="1" customHeight="1" thickBot="1" x14ac:dyDescent="0.2">
      <c r="F3" s="283" t="s">
        <v>54</v>
      </c>
      <c r="G3" s="365"/>
      <c r="H3" s="369">
        <f>'FORM2-1_日程表_ITINERARY'!I3</f>
        <v>0</v>
      </c>
      <c r="I3" s="370"/>
      <c r="J3" s="370"/>
      <c r="K3" s="370"/>
    </row>
    <row r="4" spans="1:11" ht="39.950000000000003" customHeight="1" thickBot="1" x14ac:dyDescent="0.2">
      <c r="F4" s="282" t="s">
        <v>231</v>
      </c>
      <c r="G4" s="283"/>
      <c r="H4" s="371">
        <f>'FORM2-1_日程表_ITINERARY'!I4</f>
        <v>0</v>
      </c>
      <c r="I4" s="372"/>
      <c r="J4" s="372"/>
      <c r="K4" s="372"/>
    </row>
    <row r="5" spans="1:11" ht="24.95" customHeight="1" thickBot="1" x14ac:dyDescent="0.2">
      <c r="F5" s="283" t="s">
        <v>56</v>
      </c>
      <c r="G5" s="365"/>
      <c r="H5" s="165">
        <f>'FORM2-1_日程表_ITINERARY'!I5</f>
        <v>0</v>
      </c>
      <c r="I5" s="166"/>
    </row>
    <row r="6" spans="1:11" ht="24.95" customHeight="1" thickBot="1" x14ac:dyDescent="0.2">
      <c r="F6" s="283" t="s">
        <v>55</v>
      </c>
      <c r="G6" s="365"/>
      <c r="H6" s="165">
        <f>'FORM2-1_日程表_ITINERARY'!I6</f>
        <v>0</v>
      </c>
      <c r="I6" s="166"/>
      <c r="J6" s="166"/>
      <c r="K6" s="166"/>
    </row>
    <row r="7" spans="1:11" ht="19.5" x14ac:dyDescent="0.15">
      <c r="F7" s="145"/>
      <c r="G7" s="145"/>
    </row>
    <row r="9" spans="1:11" ht="21" x14ac:dyDescent="0.15">
      <c r="B9" s="144" t="s">
        <v>162</v>
      </c>
      <c r="C9" s="81"/>
    </row>
    <row r="10" spans="1:11" ht="30" customHeight="1" x14ac:dyDescent="0.15">
      <c r="B10" s="359" t="s">
        <v>154</v>
      </c>
      <c r="C10" s="360"/>
      <c r="D10" s="82" t="s">
        <v>155</v>
      </c>
      <c r="E10" s="82" t="s">
        <v>156</v>
      </c>
      <c r="F10" s="82" t="s">
        <v>157</v>
      </c>
    </row>
    <row r="11" spans="1:11" ht="39.950000000000003" customHeight="1" x14ac:dyDescent="0.15">
      <c r="A11" s="180" t="s">
        <v>165</v>
      </c>
      <c r="B11" s="361"/>
      <c r="C11" s="362"/>
      <c r="D11" s="226"/>
      <c r="E11" s="226"/>
      <c r="F11" s="104">
        <f>IFERROR(VLOOKUP(D11,定額表!A2:U21,MATCH(E11,定額表!A1:U1,0),FALSE),0)</f>
        <v>0</v>
      </c>
    </row>
    <row r="12" spans="1:11" ht="39.950000000000003" customHeight="1" x14ac:dyDescent="0.15">
      <c r="A12" s="180" t="s">
        <v>166</v>
      </c>
      <c r="B12" s="361"/>
      <c r="C12" s="362"/>
      <c r="D12" s="226"/>
      <c r="E12" s="226"/>
      <c r="F12" s="104">
        <f>IFERROR(VLOOKUP(D12,定額表!A2:U21,MATCH(E12,定額表!A1:U1,0),FALSE),0)</f>
        <v>0</v>
      </c>
    </row>
    <row r="13" spans="1:11" ht="24.95" customHeight="1" x14ac:dyDescent="0.15">
      <c r="E13" s="83" t="s">
        <v>158</v>
      </c>
      <c r="F13" s="103">
        <f>IF(ISERROR(SUM(F11:F12)),"",SUM(F11:F12))</f>
        <v>0</v>
      </c>
    </row>
    <row r="14" spans="1:11" x14ac:dyDescent="0.15">
      <c r="F14" s="84"/>
    </row>
    <row r="15" spans="1:11" ht="20.100000000000001" customHeight="1" x14ac:dyDescent="0.15">
      <c r="B15" s="85" t="s">
        <v>159</v>
      </c>
      <c r="F15" s="84"/>
    </row>
    <row r="16" spans="1:11" ht="19.5" customHeight="1" x14ac:dyDescent="0.15">
      <c r="B16" s="86" t="s">
        <v>160</v>
      </c>
      <c r="C16" s="86"/>
      <c r="D16" s="86"/>
      <c r="E16" s="86" t="s">
        <v>51</v>
      </c>
      <c r="F16" s="84"/>
    </row>
    <row r="18" spans="1:10" ht="21" x14ac:dyDescent="0.15">
      <c r="B18" s="143" t="s">
        <v>161</v>
      </c>
      <c r="C18" s="81"/>
    </row>
    <row r="19" spans="1:10" ht="30" customHeight="1" x14ac:dyDescent="0.15">
      <c r="B19" s="359" t="s">
        <v>163</v>
      </c>
      <c r="C19" s="360"/>
      <c r="D19" s="82" t="s">
        <v>155</v>
      </c>
      <c r="E19" s="82" t="s">
        <v>156</v>
      </c>
      <c r="F19" s="82" t="s">
        <v>157</v>
      </c>
      <c r="G19" s="179" t="s">
        <v>164</v>
      </c>
    </row>
    <row r="20" spans="1:10" ht="39.950000000000003" customHeight="1" x14ac:dyDescent="0.15">
      <c r="A20" s="180" t="s">
        <v>165</v>
      </c>
      <c r="B20" s="361"/>
      <c r="C20" s="362"/>
      <c r="D20" s="214"/>
      <c r="E20" s="214"/>
      <c r="F20" s="355"/>
      <c r="G20" s="357"/>
    </row>
    <row r="21" spans="1:10" ht="39.950000000000003" customHeight="1" x14ac:dyDescent="0.15">
      <c r="A21" s="180" t="s">
        <v>166</v>
      </c>
      <c r="B21" s="361"/>
      <c r="C21" s="362"/>
      <c r="D21" s="214"/>
      <c r="E21" s="214"/>
      <c r="F21" s="356"/>
      <c r="G21" s="358"/>
    </row>
    <row r="22" spans="1:10" ht="24.95" customHeight="1" x14ac:dyDescent="0.15">
      <c r="B22" s="84"/>
      <c r="C22" s="84"/>
      <c r="D22" s="84"/>
      <c r="E22" s="87" t="s">
        <v>158</v>
      </c>
      <c r="F22" s="106">
        <f>SUM(F20:F21)</f>
        <v>0</v>
      </c>
      <c r="G22" s="84"/>
    </row>
    <row r="23" spans="1:10" x14ac:dyDescent="0.15">
      <c r="B23" s="84"/>
      <c r="C23" s="84"/>
      <c r="D23" s="84"/>
      <c r="E23" s="84"/>
      <c r="F23" s="89"/>
      <c r="G23" s="84"/>
    </row>
    <row r="24" spans="1:10" x14ac:dyDescent="0.15">
      <c r="B24" s="84"/>
      <c r="C24" s="84"/>
      <c r="D24" s="84"/>
      <c r="E24" s="84"/>
      <c r="F24" s="89"/>
      <c r="G24" s="84"/>
    </row>
    <row r="25" spans="1:10" ht="21" x14ac:dyDescent="0.15">
      <c r="B25" s="144" t="s">
        <v>167</v>
      </c>
      <c r="C25" s="81"/>
    </row>
    <row r="26" spans="1:10" ht="50.1" customHeight="1" x14ac:dyDescent="0.15">
      <c r="B26" s="359" t="s">
        <v>163</v>
      </c>
      <c r="C26" s="360"/>
      <c r="D26" s="82" t="s">
        <v>155</v>
      </c>
      <c r="E26" s="82" t="s">
        <v>156</v>
      </c>
      <c r="F26" s="181" t="s">
        <v>168</v>
      </c>
      <c r="G26" s="82" t="s">
        <v>157</v>
      </c>
      <c r="H26" s="82" t="s">
        <v>169</v>
      </c>
      <c r="I26" s="179" t="s">
        <v>220</v>
      </c>
      <c r="J26" s="179" t="s">
        <v>164</v>
      </c>
    </row>
    <row r="27" spans="1:10" ht="39.950000000000003" customHeight="1" x14ac:dyDescent="0.15">
      <c r="A27" s="180" t="s">
        <v>165</v>
      </c>
      <c r="B27" s="366"/>
      <c r="C27" s="368"/>
      <c r="D27" s="221"/>
      <c r="E27" s="217"/>
      <c r="F27" s="221"/>
      <c r="G27" s="222"/>
      <c r="H27" s="223"/>
      <c r="I27" s="251">
        <f>ROUNDDOWN(G27*H27,0)</f>
        <v>0</v>
      </c>
      <c r="J27" s="219"/>
    </row>
    <row r="28" spans="1:10" ht="39.950000000000003" customHeight="1" x14ac:dyDescent="0.15">
      <c r="A28" s="180" t="s">
        <v>166</v>
      </c>
      <c r="B28" s="366"/>
      <c r="C28" s="368"/>
      <c r="D28" s="221"/>
      <c r="E28" s="217"/>
      <c r="F28" s="221"/>
      <c r="G28" s="222"/>
      <c r="H28" s="223"/>
      <c r="I28" s="251">
        <f>ROUNDDOWN(G28*H28,0)</f>
        <v>0</v>
      </c>
      <c r="J28" s="219"/>
    </row>
    <row r="29" spans="1:10" ht="39.950000000000003" customHeight="1" x14ac:dyDescent="0.15">
      <c r="B29" s="361"/>
      <c r="C29" s="362"/>
      <c r="D29" s="214"/>
      <c r="E29" s="214"/>
      <c r="F29" s="214"/>
      <c r="G29" s="216"/>
      <c r="H29" s="224"/>
      <c r="I29" s="251">
        <f>ROUNDDOWN(G29*H29,0)</f>
        <v>0</v>
      </c>
      <c r="J29" s="225"/>
    </row>
    <row r="30" spans="1:10" ht="39.950000000000003" customHeight="1" x14ac:dyDescent="0.15">
      <c r="B30" s="361"/>
      <c r="C30" s="362"/>
      <c r="D30" s="214"/>
      <c r="E30" s="214"/>
      <c r="F30" s="214"/>
      <c r="G30" s="216"/>
      <c r="H30" s="224"/>
      <c r="I30" s="251">
        <f t="shared" ref="I30:I38" si="0">ROUNDDOWN(G30*H30,0)</f>
        <v>0</v>
      </c>
      <c r="J30" s="225"/>
    </row>
    <row r="31" spans="1:10" ht="39.950000000000003" customHeight="1" x14ac:dyDescent="0.15">
      <c r="B31" s="361"/>
      <c r="C31" s="362"/>
      <c r="D31" s="214"/>
      <c r="E31" s="214"/>
      <c r="F31" s="214"/>
      <c r="G31" s="216"/>
      <c r="H31" s="224"/>
      <c r="I31" s="251">
        <f t="shared" si="0"/>
        <v>0</v>
      </c>
      <c r="J31" s="225"/>
    </row>
    <row r="32" spans="1:10" ht="39.950000000000003" customHeight="1" x14ac:dyDescent="0.15">
      <c r="B32" s="361"/>
      <c r="C32" s="362"/>
      <c r="D32" s="214"/>
      <c r="E32" s="214"/>
      <c r="F32" s="214"/>
      <c r="G32" s="216"/>
      <c r="H32" s="224"/>
      <c r="I32" s="251">
        <f>ROUNDDOWN(G32*H32,0)</f>
        <v>0</v>
      </c>
      <c r="J32" s="225"/>
    </row>
    <row r="33" spans="1:10" ht="39.950000000000003" customHeight="1" x14ac:dyDescent="0.15">
      <c r="B33" s="361"/>
      <c r="C33" s="362"/>
      <c r="D33" s="214"/>
      <c r="E33" s="214"/>
      <c r="F33" s="214"/>
      <c r="G33" s="216"/>
      <c r="H33" s="224"/>
      <c r="I33" s="251">
        <f t="shared" si="0"/>
        <v>0</v>
      </c>
      <c r="J33" s="225"/>
    </row>
    <row r="34" spans="1:10" ht="39.950000000000003" customHeight="1" x14ac:dyDescent="0.15">
      <c r="B34" s="361"/>
      <c r="C34" s="362"/>
      <c r="D34" s="214"/>
      <c r="E34" s="214"/>
      <c r="F34" s="214"/>
      <c r="G34" s="216"/>
      <c r="H34" s="224"/>
      <c r="I34" s="251">
        <f t="shared" si="0"/>
        <v>0</v>
      </c>
      <c r="J34" s="225"/>
    </row>
    <row r="35" spans="1:10" ht="39.950000000000003" customHeight="1" x14ac:dyDescent="0.15">
      <c r="B35" s="361"/>
      <c r="C35" s="362"/>
      <c r="D35" s="214"/>
      <c r="E35" s="214"/>
      <c r="F35" s="214"/>
      <c r="G35" s="216"/>
      <c r="H35" s="224"/>
      <c r="I35" s="251">
        <f t="shared" si="0"/>
        <v>0</v>
      </c>
      <c r="J35" s="225"/>
    </row>
    <row r="36" spans="1:10" ht="39.950000000000003" customHeight="1" x14ac:dyDescent="0.15">
      <c r="B36" s="361"/>
      <c r="C36" s="362"/>
      <c r="D36" s="214"/>
      <c r="E36" s="214"/>
      <c r="F36" s="214"/>
      <c r="G36" s="216"/>
      <c r="H36" s="224"/>
      <c r="I36" s="251">
        <f t="shared" si="0"/>
        <v>0</v>
      </c>
      <c r="J36" s="225"/>
    </row>
    <row r="37" spans="1:10" ht="39.950000000000003" customHeight="1" x14ac:dyDescent="0.15">
      <c r="B37" s="361"/>
      <c r="C37" s="362"/>
      <c r="D37" s="214"/>
      <c r="E37" s="214"/>
      <c r="F37" s="214"/>
      <c r="G37" s="216"/>
      <c r="H37" s="224"/>
      <c r="I37" s="251">
        <f t="shared" si="0"/>
        <v>0</v>
      </c>
      <c r="J37" s="225"/>
    </row>
    <row r="38" spans="1:10" ht="39.950000000000003" customHeight="1" x14ac:dyDescent="0.15">
      <c r="B38" s="361"/>
      <c r="C38" s="362"/>
      <c r="D38" s="216"/>
      <c r="E38" s="216"/>
      <c r="F38" s="216"/>
      <c r="G38" s="216"/>
      <c r="H38" s="224"/>
      <c r="I38" s="251">
        <f t="shared" si="0"/>
        <v>0</v>
      </c>
      <c r="J38" s="225"/>
    </row>
    <row r="39" spans="1:10" ht="24.95" customHeight="1" x14ac:dyDescent="0.15">
      <c r="H39" s="83" t="s">
        <v>3</v>
      </c>
      <c r="I39" s="252">
        <f>SUM(I27:I38)</f>
        <v>0</v>
      </c>
    </row>
    <row r="43" spans="1:10" ht="21" x14ac:dyDescent="0.15">
      <c r="B43" s="144" t="s">
        <v>215</v>
      </c>
      <c r="C43" s="81"/>
    </row>
    <row r="44" spans="1:10" ht="50.1" customHeight="1" x14ac:dyDescent="0.15">
      <c r="B44" s="359" t="s">
        <v>163</v>
      </c>
      <c r="C44" s="360"/>
      <c r="D44" s="82" t="s">
        <v>155</v>
      </c>
      <c r="E44" s="82" t="s">
        <v>156</v>
      </c>
      <c r="F44" s="181" t="s">
        <v>209</v>
      </c>
      <c r="G44" s="82" t="s">
        <v>157</v>
      </c>
      <c r="H44" s="82" t="s">
        <v>169</v>
      </c>
      <c r="I44" s="179" t="s">
        <v>220</v>
      </c>
      <c r="J44" s="179" t="s">
        <v>164</v>
      </c>
    </row>
    <row r="45" spans="1:10" ht="39.950000000000003" customHeight="1" x14ac:dyDescent="0.15">
      <c r="A45" s="105"/>
      <c r="B45" s="366"/>
      <c r="C45" s="367"/>
      <c r="D45" s="217"/>
      <c r="E45" s="217"/>
      <c r="F45" s="217"/>
      <c r="G45" s="218"/>
      <c r="H45" s="218"/>
      <c r="I45" s="250">
        <f>ROUNDDOWN(G45*H45,0)</f>
        <v>0</v>
      </c>
      <c r="J45" s="219"/>
    </row>
    <row r="46" spans="1:10" ht="39.950000000000003" customHeight="1" x14ac:dyDescent="0.15">
      <c r="B46" s="361"/>
      <c r="C46" s="362"/>
      <c r="D46" s="214"/>
      <c r="E46" s="214"/>
      <c r="F46" s="214"/>
      <c r="G46" s="216"/>
      <c r="H46" s="216"/>
      <c r="I46" s="250">
        <f t="shared" ref="I46:I55" si="1">ROUNDDOWN(G46*H46,0)</f>
        <v>0</v>
      </c>
      <c r="J46" s="220"/>
    </row>
    <row r="47" spans="1:10" ht="39.950000000000003" customHeight="1" x14ac:dyDescent="0.15">
      <c r="B47" s="361"/>
      <c r="C47" s="362"/>
      <c r="D47" s="214"/>
      <c r="E47" s="214"/>
      <c r="F47" s="214"/>
      <c r="G47" s="216"/>
      <c r="H47" s="216"/>
      <c r="I47" s="250">
        <f t="shared" si="1"/>
        <v>0</v>
      </c>
      <c r="J47" s="220"/>
    </row>
    <row r="48" spans="1:10" ht="39.950000000000003" customHeight="1" x14ac:dyDescent="0.15">
      <c r="B48" s="361"/>
      <c r="C48" s="362"/>
      <c r="D48" s="214"/>
      <c r="E48" s="214"/>
      <c r="F48" s="214"/>
      <c r="G48" s="216"/>
      <c r="H48" s="216"/>
      <c r="I48" s="250">
        <f t="shared" si="1"/>
        <v>0</v>
      </c>
      <c r="J48" s="220"/>
    </row>
    <row r="49" spans="1:11" ht="39.950000000000003" customHeight="1" x14ac:dyDescent="0.15">
      <c r="B49" s="361"/>
      <c r="C49" s="362"/>
      <c r="D49" s="214"/>
      <c r="E49" s="214"/>
      <c r="F49" s="214"/>
      <c r="G49" s="216"/>
      <c r="H49" s="216"/>
      <c r="I49" s="250">
        <f t="shared" si="1"/>
        <v>0</v>
      </c>
      <c r="J49" s="220"/>
    </row>
    <row r="50" spans="1:11" ht="39.950000000000003" customHeight="1" x14ac:dyDescent="0.15">
      <c r="B50" s="361"/>
      <c r="C50" s="362"/>
      <c r="D50" s="214"/>
      <c r="E50" s="214"/>
      <c r="F50" s="214"/>
      <c r="G50" s="216"/>
      <c r="H50" s="216"/>
      <c r="I50" s="250">
        <f t="shared" si="1"/>
        <v>0</v>
      </c>
      <c r="J50" s="220"/>
    </row>
    <row r="51" spans="1:11" ht="39.950000000000003" customHeight="1" x14ac:dyDescent="0.15">
      <c r="B51" s="361"/>
      <c r="C51" s="362"/>
      <c r="D51" s="214"/>
      <c r="E51" s="214"/>
      <c r="F51" s="214"/>
      <c r="G51" s="216"/>
      <c r="H51" s="216"/>
      <c r="I51" s="250">
        <f t="shared" si="1"/>
        <v>0</v>
      </c>
      <c r="J51" s="220"/>
    </row>
    <row r="52" spans="1:11" ht="39.950000000000003" customHeight="1" x14ac:dyDescent="0.15">
      <c r="B52" s="361"/>
      <c r="C52" s="362"/>
      <c r="D52" s="214"/>
      <c r="E52" s="214"/>
      <c r="F52" s="214"/>
      <c r="G52" s="216"/>
      <c r="H52" s="216"/>
      <c r="I52" s="250">
        <f t="shared" si="1"/>
        <v>0</v>
      </c>
      <c r="J52" s="220"/>
    </row>
    <row r="53" spans="1:11" ht="39.950000000000003" customHeight="1" x14ac:dyDescent="0.15">
      <c r="B53" s="361"/>
      <c r="C53" s="362"/>
      <c r="D53" s="214"/>
      <c r="E53" s="214"/>
      <c r="F53" s="214"/>
      <c r="G53" s="216"/>
      <c r="H53" s="216"/>
      <c r="I53" s="250">
        <f t="shared" si="1"/>
        <v>0</v>
      </c>
      <c r="J53" s="220"/>
    </row>
    <row r="54" spans="1:11" ht="39.950000000000003" customHeight="1" x14ac:dyDescent="0.15">
      <c r="B54" s="361"/>
      <c r="C54" s="362"/>
      <c r="D54" s="214"/>
      <c r="E54" s="214"/>
      <c r="F54" s="214"/>
      <c r="G54" s="216"/>
      <c r="H54" s="216"/>
      <c r="I54" s="250">
        <f>ROUNDDOWN(G54*H54,0)</f>
        <v>0</v>
      </c>
      <c r="J54" s="220"/>
    </row>
    <row r="55" spans="1:11" ht="39.950000000000003" customHeight="1" x14ac:dyDescent="0.15">
      <c r="B55" s="361"/>
      <c r="C55" s="362"/>
      <c r="D55" s="214"/>
      <c r="E55" s="214"/>
      <c r="F55" s="214"/>
      <c r="G55" s="216"/>
      <c r="H55" s="216"/>
      <c r="I55" s="250">
        <f t="shared" si="1"/>
        <v>0</v>
      </c>
      <c r="J55" s="220"/>
    </row>
    <row r="56" spans="1:11" ht="24.95" customHeight="1" x14ac:dyDescent="0.15">
      <c r="H56" s="83" t="s">
        <v>3</v>
      </c>
      <c r="I56" s="103">
        <f>SUM(I45:I55)</f>
        <v>0</v>
      </c>
    </row>
    <row r="58" spans="1:11" ht="16.5" thickBot="1" x14ac:dyDescent="0.2">
      <c r="A58" s="142"/>
      <c r="B58" s="142"/>
      <c r="C58" s="142"/>
      <c r="D58" s="142"/>
      <c r="E58" s="142"/>
      <c r="F58" s="142"/>
      <c r="G58" s="142"/>
      <c r="H58" s="142"/>
      <c r="I58" s="142"/>
      <c r="J58" s="142"/>
      <c r="K58" s="142"/>
    </row>
    <row r="59" spans="1:11" ht="16.5" thickTop="1" x14ac:dyDescent="0.15"/>
    <row r="60" spans="1:11" ht="45" customHeight="1" x14ac:dyDescent="0.15">
      <c r="B60" s="363" t="s">
        <v>208</v>
      </c>
      <c r="C60" s="364"/>
      <c r="D60" s="364"/>
      <c r="E60" s="364"/>
      <c r="F60" s="364"/>
      <c r="G60" s="364"/>
      <c r="H60" s="364"/>
      <c r="I60" s="364"/>
      <c r="J60" s="364"/>
      <c r="K60" s="364"/>
    </row>
    <row r="62" spans="1:11" ht="24.95" customHeight="1" x14ac:dyDescent="0.15">
      <c r="B62" s="187" t="s">
        <v>272</v>
      </c>
    </row>
    <row r="63" spans="1:11" ht="48" customHeight="1" x14ac:dyDescent="0.15">
      <c r="B63" s="359" t="s">
        <v>163</v>
      </c>
      <c r="C63" s="360"/>
      <c r="D63" s="82" t="s">
        <v>155</v>
      </c>
      <c r="E63" s="82" t="s">
        <v>156</v>
      </c>
      <c r="F63" s="181" t="s">
        <v>210</v>
      </c>
      <c r="G63" s="82" t="s">
        <v>157</v>
      </c>
      <c r="H63" s="179" t="s">
        <v>164</v>
      </c>
    </row>
    <row r="64" spans="1:11" ht="39.950000000000003" customHeight="1" x14ac:dyDescent="0.15">
      <c r="B64" s="361"/>
      <c r="C64" s="362"/>
      <c r="D64" s="214"/>
      <c r="E64" s="214"/>
      <c r="F64" s="214"/>
      <c r="G64" s="215"/>
      <c r="H64" s="216"/>
    </row>
    <row r="65" spans="2:8" ht="39.950000000000003" customHeight="1" x14ac:dyDescent="0.15">
      <c r="B65" s="361"/>
      <c r="C65" s="362"/>
      <c r="D65" s="214"/>
      <c r="E65" s="214"/>
      <c r="F65" s="214"/>
      <c r="G65" s="215"/>
      <c r="H65" s="216"/>
    </row>
    <row r="66" spans="2:8" ht="39.950000000000003" customHeight="1" x14ac:dyDescent="0.15">
      <c r="B66" s="361"/>
      <c r="C66" s="362"/>
      <c r="D66" s="214"/>
      <c r="E66" s="214"/>
      <c r="F66" s="214"/>
      <c r="G66" s="215"/>
      <c r="H66" s="216"/>
    </row>
    <row r="67" spans="2:8" ht="39.950000000000003" customHeight="1" x14ac:dyDescent="0.15">
      <c r="B67" s="361"/>
      <c r="C67" s="362"/>
      <c r="D67" s="214"/>
      <c r="E67" s="214"/>
      <c r="F67" s="214"/>
      <c r="G67" s="215"/>
      <c r="H67" s="216"/>
    </row>
    <row r="68" spans="2:8" ht="39.950000000000003" customHeight="1" x14ac:dyDescent="0.15">
      <c r="B68" s="361"/>
      <c r="C68" s="362"/>
      <c r="D68" s="214"/>
      <c r="E68" s="214"/>
      <c r="F68" s="214"/>
      <c r="G68" s="215"/>
      <c r="H68" s="216"/>
    </row>
    <row r="69" spans="2:8" ht="39.950000000000003" customHeight="1" x14ac:dyDescent="0.15">
      <c r="B69" s="361"/>
      <c r="C69" s="362"/>
      <c r="D69" s="214"/>
      <c r="E69" s="214"/>
      <c r="F69" s="214"/>
      <c r="G69" s="215"/>
      <c r="H69" s="216"/>
    </row>
    <row r="70" spans="2:8" ht="24.95" customHeight="1" x14ac:dyDescent="0.15">
      <c r="B70" s="84"/>
      <c r="C70" s="84"/>
      <c r="D70" s="84"/>
      <c r="F70" s="87" t="s">
        <v>3</v>
      </c>
      <c r="G70" s="88">
        <f>SUM(G64:G69)</f>
        <v>0</v>
      </c>
      <c r="H70" s="84"/>
    </row>
  </sheetData>
  <mergeCells count="47">
    <mergeCell ref="H3:K3"/>
    <mergeCell ref="H4:K4"/>
    <mergeCell ref="F3:G3"/>
    <mergeCell ref="F4:G4"/>
    <mergeCell ref="F5:G5"/>
    <mergeCell ref="F6:G6"/>
    <mergeCell ref="B67:C67"/>
    <mergeCell ref="B10:C10"/>
    <mergeCell ref="B11:C11"/>
    <mergeCell ref="B12:C12"/>
    <mergeCell ref="B21:C21"/>
    <mergeCell ref="B55:C55"/>
    <mergeCell ref="B45:C45"/>
    <mergeCell ref="B27:C27"/>
    <mergeCell ref="B28:C28"/>
    <mergeCell ref="B29:C29"/>
    <mergeCell ref="B34:C34"/>
    <mergeCell ref="B37:C37"/>
    <mergeCell ref="B46:C46"/>
    <mergeCell ref="B26:C26"/>
    <mergeCell ref="B20:C20"/>
    <mergeCell ref="B44:C44"/>
    <mergeCell ref="B36:C36"/>
    <mergeCell ref="B50:C50"/>
    <mergeCell ref="B68:C68"/>
    <mergeCell ref="B69:C69"/>
    <mergeCell ref="B63:C63"/>
    <mergeCell ref="B64:C64"/>
    <mergeCell ref="B65:C65"/>
    <mergeCell ref="B66:C66"/>
    <mergeCell ref="B60:K60"/>
    <mergeCell ref="F20:F21"/>
    <mergeCell ref="G20:G21"/>
    <mergeCell ref="B19:C19"/>
    <mergeCell ref="B53:C53"/>
    <mergeCell ref="B54:C54"/>
    <mergeCell ref="B35:C35"/>
    <mergeCell ref="B30:C30"/>
    <mergeCell ref="B31:C31"/>
    <mergeCell ref="B32:C32"/>
    <mergeCell ref="B33:C33"/>
    <mergeCell ref="B47:C47"/>
    <mergeCell ref="B48:C48"/>
    <mergeCell ref="B49:C49"/>
    <mergeCell ref="B52:C52"/>
    <mergeCell ref="B51:C51"/>
    <mergeCell ref="B38:C38"/>
  </mergeCells>
  <phoneticPr fontId="5"/>
  <pageMargins left="0.7" right="0.7" top="0.75" bottom="0.75" header="0.3" footer="0.3"/>
  <pageSetup paperSize="9" scale="35" orientation="portrait" r:id="rId1"/>
  <rowBreaks count="1" manualBreakCount="1">
    <brk id="41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300-000000000000}">
          <x14:formula1>
            <xm:f>定額表!$A$1:$U$1</xm:f>
          </x14:formula1>
          <xm:sqref>D11:E12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2"/>
  <sheetViews>
    <sheetView view="pageBreakPreview" zoomScaleNormal="100" zoomScaleSheetLayoutView="100" workbookViewId="0"/>
  </sheetViews>
  <sheetFormatPr defaultColWidth="9" defaultRowHeight="15.75" x14ac:dyDescent="0.15"/>
  <cols>
    <col min="1" max="1" width="21.875" style="6" customWidth="1"/>
    <col min="2" max="10" width="9" style="6"/>
    <col min="11" max="11" width="9" style="269"/>
    <col min="12" max="15" width="9" style="6"/>
    <col min="16" max="17" width="9" style="269"/>
    <col min="18" max="16384" width="9" style="6"/>
  </cols>
  <sheetData>
    <row r="1" spans="1:21" ht="63.75" thickTop="1" x14ac:dyDescent="0.15">
      <c r="A1" s="134"/>
      <c r="B1" s="135" t="s">
        <v>87</v>
      </c>
      <c r="C1" s="136" t="s">
        <v>88</v>
      </c>
      <c r="D1" s="136" t="s">
        <v>89</v>
      </c>
      <c r="E1" s="136" t="s">
        <v>90</v>
      </c>
      <c r="F1" s="136" t="s">
        <v>91</v>
      </c>
      <c r="G1" s="136" t="s">
        <v>106</v>
      </c>
      <c r="H1" s="136" t="s">
        <v>92</v>
      </c>
      <c r="I1" s="136" t="s">
        <v>93</v>
      </c>
      <c r="J1" s="136" t="s">
        <v>94</v>
      </c>
      <c r="K1" s="263" t="s">
        <v>262</v>
      </c>
      <c r="L1" s="136" t="s">
        <v>95</v>
      </c>
      <c r="M1" s="136" t="s">
        <v>96</v>
      </c>
      <c r="N1" s="136" t="s">
        <v>97</v>
      </c>
      <c r="O1" s="136" t="s">
        <v>98</v>
      </c>
      <c r="P1" s="263" t="s">
        <v>263</v>
      </c>
      <c r="Q1" s="263" t="s">
        <v>264</v>
      </c>
      <c r="R1" s="136" t="s">
        <v>99</v>
      </c>
      <c r="S1" s="135" t="s">
        <v>100</v>
      </c>
      <c r="T1" s="135" t="s">
        <v>101</v>
      </c>
      <c r="U1" s="137" t="s">
        <v>102</v>
      </c>
    </row>
    <row r="2" spans="1:21" ht="31.5" x14ac:dyDescent="0.15">
      <c r="A2" s="138" t="s">
        <v>87</v>
      </c>
      <c r="B2" s="210"/>
      <c r="C2" s="211"/>
      <c r="D2" s="211"/>
      <c r="E2" s="211"/>
      <c r="F2" s="211"/>
      <c r="G2" s="211"/>
      <c r="H2" s="211"/>
      <c r="I2" s="211"/>
      <c r="J2" s="211"/>
      <c r="K2" s="264"/>
      <c r="L2" s="211"/>
      <c r="M2" s="211"/>
      <c r="N2" s="211"/>
      <c r="O2" s="273">
        <v>2470</v>
      </c>
      <c r="P2" s="273">
        <v>1110</v>
      </c>
      <c r="Q2" s="273">
        <v>1040</v>
      </c>
      <c r="R2" s="101"/>
      <c r="S2" s="101"/>
      <c r="T2" s="101"/>
      <c r="U2" s="102"/>
    </row>
    <row r="3" spans="1:21" x14ac:dyDescent="0.15">
      <c r="A3" s="139" t="s">
        <v>88</v>
      </c>
      <c r="B3" s="212"/>
      <c r="C3" s="213"/>
      <c r="D3" s="213"/>
      <c r="E3" s="213"/>
      <c r="F3" s="213"/>
      <c r="G3" s="213"/>
      <c r="H3" s="213"/>
      <c r="I3" s="213"/>
      <c r="J3" s="213"/>
      <c r="K3" s="265"/>
      <c r="L3" s="213"/>
      <c r="M3" s="213"/>
      <c r="N3" s="213"/>
      <c r="O3" s="95"/>
      <c r="P3" s="267"/>
      <c r="Q3" s="274"/>
      <c r="R3" s="94">
        <v>380</v>
      </c>
      <c r="S3" s="266">
        <v>1660</v>
      </c>
      <c r="T3" s="266">
        <v>7460</v>
      </c>
      <c r="U3" s="96"/>
    </row>
    <row r="4" spans="1:21" x14ac:dyDescent="0.15">
      <c r="A4" s="139" t="s">
        <v>89</v>
      </c>
      <c r="B4" s="212"/>
      <c r="C4" s="213"/>
      <c r="D4" s="213"/>
      <c r="E4" s="213"/>
      <c r="F4" s="213"/>
      <c r="G4" s="213"/>
      <c r="H4" s="213"/>
      <c r="I4" s="213"/>
      <c r="J4" s="213"/>
      <c r="K4" s="265"/>
      <c r="L4" s="213"/>
      <c r="M4" s="213"/>
      <c r="N4" s="213"/>
      <c r="O4" s="95"/>
      <c r="P4" s="267"/>
      <c r="Q4" s="274"/>
      <c r="R4" s="266">
        <v>850</v>
      </c>
      <c r="S4" s="266">
        <v>1850</v>
      </c>
      <c r="T4" s="266">
        <v>6930</v>
      </c>
      <c r="U4" s="96"/>
    </row>
    <row r="5" spans="1:21" x14ac:dyDescent="0.15">
      <c r="A5" s="139" t="s">
        <v>90</v>
      </c>
      <c r="B5" s="212"/>
      <c r="C5" s="213"/>
      <c r="D5" s="213"/>
      <c r="E5" s="213"/>
      <c r="F5" s="213"/>
      <c r="G5" s="213"/>
      <c r="H5" s="213"/>
      <c r="I5" s="213"/>
      <c r="J5" s="213"/>
      <c r="K5" s="265"/>
      <c r="L5" s="213"/>
      <c r="M5" s="213"/>
      <c r="N5" s="213"/>
      <c r="O5" s="94">
        <v>470</v>
      </c>
      <c r="P5" s="266">
        <v>1250</v>
      </c>
      <c r="Q5" s="266">
        <v>1210</v>
      </c>
      <c r="R5" s="95"/>
      <c r="S5" s="95"/>
      <c r="T5" s="95"/>
      <c r="U5" s="96"/>
    </row>
    <row r="6" spans="1:21" x14ac:dyDescent="0.15">
      <c r="A6" s="139" t="s">
        <v>91</v>
      </c>
      <c r="B6" s="212"/>
      <c r="C6" s="213"/>
      <c r="D6" s="213"/>
      <c r="E6" s="213"/>
      <c r="F6" s="213"/>
      <c r="G6" s="213"/>
      <c r="H6" s="213"/>
      <c r="I6" s="213"/>
      <c r="J6" s="213"/>
      <c r="K6" s="265"/>
      <c r="L6" s="213"/>
      <c r="M6" s="213"/>
      <c r="N6" s="213"/>
      <c r="O6" s="266">
        <v>2080</v>
      </c>
      <c r="P6" s="266">
        <v>1070</v>
      </c>
      <c r="Q6" s="266">
        <v>1070</v>
      </c>
      <c r="R6" s="95"/>
      <c r="S6" s="95"/>
      <c r="T6" s="95"/>
      <c r="U6" s="96"/>
    </row>
    <row r="7" spans="1:21" x14ac:dyDescent="0.15">
      <c r="A7" s="139" t="s">
        <v>106</v>
      </c>
      <c r="B7" s="212"/>
      <c r="C7" s="213"/>
      <c r="D7" s="213"/>
      <c r="E7" s="213"/>
      <c r="F7" s="213"/>
      <c r="G7" s="213"/>
      <c r="H7" s="213"/>
      <c r="I7" s="213"/>
      <c r="J7" s="213"/>
      <c r="K7" s="265"/>
      <c r="L7" s="213"/>
      <c r="M7" s="213"/>
      <c r="N7" s="213"/>
      <c r="O7" s="266">
        <v>1960</v>
      </c>
      <c r="P7" s="266">
        <v>980</v>
      </c>
      <c r="Q7" s="266">
        <v>980</v>
      </c>
      <c r="R7" s="95"/>
      <c r="S7" s="95"/>
      <c r="T7" s="95"/>
      <c r="U7" s="96"/>
    </row>
    <row r="8" spans="1:21" x14ac:dyDescent="0.15">
      <c r="A8" s="139" t="s">
        <v>92</v>
      </c>
      <c r="B8" s="212"/>
      <c r="C8" s="213"/>
      <c r="D8" s="213"/>
      <c r="E8" s="213"/>
      <c r="F8" s="213"/>
      <c r="G8" s="213"/>
      <c r="H8" s="213"/>
      <c r="I8" s="213"/>
      <c r="J8" s="213"/>
      <c r="K8" s="265"/>
      <c r="L8" s="213"/>
      <c r="M8" s="213"/>
      <c r="N8" s="213"/>
      <c r="O8" s="94">
        <v>11870</v>
      </c>
      <c r="P8" s="266">
        <v>10860</v>
      </c>
      <c r="Q8" s="266">
        <v>10860</v>
      </c>
      <c r="R8" s="95"/>
      <c r="S8" s="94">
        <v>7940</v>
      </c>
      <c r="T8" s="94">
        <v>1780</v>
      </c>
      <c r="U8" s="96"/>
    </row>
    <row r="9" spans="1:21" x14ac:dyDescent="0.15">
      <c r="A9" s="139" t="s">
        <v>93</v>
      </c>
      <c r="B9" s="212"/>
      <c r="C9" s="213"/>
      <c r="D9" s="213"/>
      <c r="E9" s="213"/>
      <c r="F9" s="213"/>
      <c r="G9" s="213"/>
      <c r="H9" s="213"/>
      <c r="I9" s="213"/>
      <c r="J9" s="213"/>
      <c r="K9" s="265"/>
      <c r="L9" s="213"/>
      <c r="M9" s="213"/>
      <c r="N9" s="213"/>
      <c r="O9" s="266">
        <v>2050</v>
      </c>
      <c r="P9" s="266">
        <v>950</v>
      </c>
      <c r="Q9" s="266">
        <v>920</v>
      </c>
      <c r="R9" s="95"/>
      <c r="S9" s="95"/>
      <c r="T9" s="95"/>
      <c r="U9" s="96"/>
    </row>
    <row r="10" spans="1:21" x14ac:dyDescent="0.15">
      <c r="A10" s="139" t="s">
        <v>94</v>
      </c>
      <c r="B10" s="212"/>
      <c r="C10" s="213"/>
      <c r="D10" s="213"/>
      <c r="E10" s="213"/>
      <c r="F10" s="213"/>
      <c r="G10" s="213"/>
      <c r="H10" s="213"/>
      <c r="I10" s="213"/>
      <c r="J10" s="213"/>
      <c r="K10" s="265"/>
      <c r="L10" s="213"/>
      <c r="M10" s="213"/>
      <c r="N10" s="213"/>
      <c r="O10" s="266">
        <v>2280</v>
      </c>
      <c r="P10" s="266">
        <v>1990</v>
      </c>
      <c r="Q10" s="266">
        <v>1990</v>
      </c>
      <c r="R10" s="95"/>
      <c r="S10" s="95"/>
      <c r="T10" s="95"/>
      <c r="U10" s="96"/>
    </row>
    <row r="11" spans="1:21" s="269" customFormat="1" x14ac:dyDescent="0.15">
      <c r="A11" s="270" t="s">
        <v>262</v>
      </c>
      <c r="B11" s="271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74"/>
      <c r="P11" s="274"/>
      <c r="Q11" s="274"/>
      <c r="R11" s="266">
        <v>1200</v>
      </c>
      <c r="S11" s="266">
        <v>2400</v>
      </c>
      <c r="T11" s="266">
        <v>6790</v>
      </c>
      <c r="U11" s="272"/>
    </row>
    <row r="12" spans="1:21" x14ac:dyDescent="0.15">
      <c r="A12" s="139" t="s">
        <v>95</v>
      </c>
      <c r="B12" s="212"/>
      <c r="C12" s="213"/>
      <c r="D12" s="213"/>
      <c r="E12" s="213"/>
      <c r="F12" s="213"/>
      <c r="G12" s="213"/>
      <c r="H12" s="213"/>
      <c r="I12" s="213"/>
      <c r="J12" s="213"/>
      <c r="K12" s="265"/>
      <c r="L12" s="213"/>
      <c r="M12" s="213"/>
      <c r="N12" s="213"/>
      <c r="O12" s="266">
        <v>1510</v>
      </c>
      <c r="P12" s="266">
        <v>630</v>
      </c>
      <c r="Q12" s="266">
        <v>590</v>
      </c>
      <c r="R12" s="95"/>
      <c r="S12" s="95"/>
      <c r="T12" s="95"/>
      <c r="U12" s="96"/>
    </row>
    <row r="13" spans="1:21" x14ac:dyDescent="0.15">
      <c r="A13" s="139" t="s">
        <v>96</v>
      </c>
      <c r="B13" s="212"/>
      <c r="C13" s="213"/>
      <c r="D13" s="213"/>
      <c r="E13" s="213"/>
      <c r="F13" s="213"/>
      <c r="G13" s="213"/>
      <c r="H13" s="213"/>
      <c r="I13" s="213"/>
      <c r="J13" s="213"/>
      <c r="K13" s="265"/>
      <c r="L13" s="213"/>
      <c r="M13" s="213"/>
      <c r="N13" s="213"/>
      <c r="O13" s="94">
        <v>5440</v>
      </c>
      <c r="P13" s="266">
        <v>4430</v>
      </c>
      <c r="Q13" s="266">
        <v>4430</v>
      </c>
      <c r="R13" s="95"/>
      <c r="S13" s="95"/>
      <c r="T13" s="94">
        <v>8420</v>
      </c>
      <c r="U13" s="96"/>
    </row>
    <row r="14" spans="1:21" x14ac:dyDescent="0.15">
      <c r="A14" s="139" t="s">
        <v>97</v>
      </c>
      <c r="B14" s="212"/>
      <c r="C14" s="213"/>
      <c r="D14" s="213"/>
      <c r="E14" s="213"/>
      <c r="F14" s="213"/>
      <c r="G14" s="213"/>
      <c r="H14" s="213"/>
      <c r="I14" s="213"/>
      <c r="J14" s="213"/>
      <c r="K14" s="265"/>
      <c r="L14" s="213"/>
      <c r="M14" s="213"/>
      <c r="N14" s="213"/>
      <c r="O14" s="94">
        <v>9940</v>
      </c>
      <c r="P14" s="266">
        <v>8930</v>
      </c>
      <c r="Q14" s="266">
        <v>8930</v>
      </c>
      <c r="R14" s="95"/>
      <c r="S14" s="94">
        <v>7730</v>
      </c>
      <c r="T14" s="94">
        <v>1270</v>
      </c>
      <c r="U14" s="96"/>
    </row>
    <row r="15" spans="1:21" x14ac:dyDescent="0.15">
      <c r="A15" s="139" t="s">
        <v>98</v>
      </c>
      <c r="B15" s="275">
        <v>2470</v>
      </c>
      <c r="C15" s="95"/>
      <c r="D15" s="95"/>
      <c r="E15" s="94">
        <v>470</v>
      </c>
      <c r="F15" s="266">
        <v>2080</v>
      </c>
      <c r="G15" s="266">
        <v>1960</v>
      </c>
      <c r="H15" s="94">
        <v>11870</v>
      </c>
      <c r="I15" s="266">
        <v>2050</v>
      </c>
      <c r="J15" s="266">
        <v>2280</v>
      </c>
      <c r="K15" s="274"/>
      <c r="L15" s="266">
        <v>1510</v>
      </c>
      <c r="M15" s="94">
        <v>5440</v>
      </c>
      <c r="N15" s="94">
        <v>9940</v>
      </c>
      <c r="O15" s="95"/>
      <c r="P15" s="267"/>
      <c r="Q15" s="267"/>
      <c r="R15" s="95"/>
      <c r="S15" s="95"/>
      <c r="T15" s="95"/>
      <c r="U15" s="96"/>
    </row>
    <row r="16" spans="1:21" x14ac:dyDescent="0.15">
      <c r="A16" s="139" t="s">
        <v>263</v>
      </c>
      <c r="B16" s="275">
        <v>1110</v>
      </c>
      <c r="C16" s="95"/>
      <c r="D16" s="95"/>
      <c r="E16" s="266">
        <v>1250</v>
      </c>
      <c r="F16" s="266">
        <v>1070</v>
      </c>
      <c r="G16" s="266">
        <v>980</v>
      </c>
      <c r="H16" s="266">
        <v>10860</v>
      </c>
      <c r="I16" s="266">
        <v>950</v>
      </c>
      <c r="J16" s="266">
        <v>1990</v>
      </c>
      <c r="K16" s="274"/>
      <c r="L16" s="266">
        <v>630</v>
      </c>
      <c r="M16" s="266">
        <v>4430</v>
      </c>
      <c r="N16" s="266">
        <v>8930</v>
      </c>
      <c r="O16" s="95"/>
      <c r="P16" s="267"/>
      <c r="Q16" s="267"/>
      <c r="R16" s="95"/>
      <c r="S16" s="95"/>
      <c r="T16" s="95"/>
      <c r="U16" s="96"/>
    </row>
    <row r="17" spans="1:21" x14ac:dyDescent="0.15">
      <c r="A17" s="139" t="s">
        <v>264</v>
      </c>
      <c r="B17" s="275">
        <v>1040</v>
      </c>
      <c r="C17" s="276"/>
      <c r="D17" s="276"/>
      <c r="E17" s="266">
        <v>1210</v>
      </c>
      <c r="F17" s="266">
        <v>1070</v>
      </c>
      <c r="G17" s="266">
        <v>980</v>
      </c>
      <c r="H17" s="266">
        <v>10860</v>
      </c>
      <c r="I17" s="266">
        <v>920</v>
      </c>
      <c r="J17" s="266">
        <v>1990</v>
      </c>
      <c r="K17" s="274"/>
      <c r="L17" s="266">
        <v>590</v>
      </c>
      <c r="M17" s="266">
        <v>4430</v>
      </c>
      <c r="N17" s="266">
        <v>8930</v>
      </c>
      <c r="O17" s="95"/>
      <c r="P17" s="267"/>
      <c r="Q17" s="267"/>
      <c r="R17" s="95"/>
      <c r="S17" s="95"/>
      <c r="T17" s="95"/>
      <c r="U17" s="96"/>
    </row>
    <row r="18" spans="1:21" x14ac:dyDescent="0.15">
      <c r="A18" s="139" t="s">
        <v>99</v>
      </c>
      <c r="B18" s="99"/>
      <c r="C18" s="94">
        <v>380</v>
      </c>
      <c r="D18" s="266">
        <v>850</v>
      </c>
      <c r="E18" s="95"/>
      <c r="F18" s="95"/>
      <c r="G18" s="95"/>
      <c r="H18" s="276"/>
      <c r="I18" s="95"/>
      <c r="J18" s="95"/>
      <c r="K18" s="266">
        <v>1200</v>
      </c>
      <c r="L18" s="95"/>
      <c r="M18" s="95"/>
      <c r="N18" s="95"/>
      <c r="O18" s="95"/>
      <c r="P18" s="267"/>
      <c r="Q18" s="267"/>
      <c r="R18" s="95"/>
      <c r="S18" s="95"/>
      <c r="T18" s="95"/>
      <c r="U18" s="96"/>
    </row>
    <row r="19" spans="1:21" ht="31.5" x14ac:dyDescent="0.15">
      <c r="A19" s="140" t="s">
        <v>100</v>
      </c>
      <c r="B19" s="99"/>
      <c r="C19" s="266">
        <v>1660</v>
      </c>
      <c r="D19" s="266">
        <v>1850</v>
      </c>
      <c r="E19" s="95"/>
      <c r="F19" s="95"/>
      <c r="G19" s="95"/>
      <c r="H19" s="94">
        <v>7940</v>
      </c>
      <c r="I19" s="95"/>
      <c r="J19" s="95"/>
      <c r="K19" s="266">
        <v>2400</v>
      </c>
      <c r="L19" s="95"/>
      <c r="M19" s="95"/>
      <c r="N19" s="94">
        <v>7730</v>
      </c>
      <c r="O19" s="95"/>
      <c r="P19" s="267"/>
      <c r="Q19" s="267"/>
      <c r="R19" s="95"/>
      <c r="S19" s="95"/>
      <c r="T19" s="95"/>
      <c r="U19" s="96"/>
    </row>
    <row r="20" spans="1:21" ht="31.5" x14ac:dyDescent="0.15">
      <c r="A20" s="140" t="s">
        <v>101</v>
      </c>
      <c r="B20" s="99"/>
      <c r="C20" s="266">
        <v>7460</v>
      </c>
      <c r="D20" s="266">
        <v>6930</v>
      </c>
      <c r="E20" s="95"/>
      <c r="F20" s="95"/>
      <c r="G20" s="95"/>
      <c r="H20" s="94">
        <v>1780</v>
      </c>
      <c r="I20" s="95"/>
      <c r="J20" s="95"/>
      <c r="K20" s="266">
        <v>6790</v>
      </c>
      <c r="L20" s="95"/>
      <c r="M20" s="94">
        <v>8420</v>
      </c>
      <c r="N20" s="94">
        <v>1270</v>
      </c>
      <c r="O20" s="95"/>
      <c r="P20" s="267"/>
      <c r="Q20" s="267"/>
      <c r="R20" s="95"/>
      <c r="S20" s="95"/>
      <c r="T20" s="95"/>
      <c r="U20" s="96"/>
    </row>
    <row r="21" spans="1:21" ht="16.5" thickBot="1" x14ac:dyDescent="0.2">
      <c r="A21" s="141" t="s">
        <v>102</v>
      </c>
      <c r="B21" s="100"/>
      <c r="C21" s="97"/>
      <c r="D21" s="97"/>
      <c r="E21" s="97"/>
      <c r="F21" s="97"/>
      <c r="G21" s="97"/>
      <c r="H21" s="97"/>
      <c r="I21" s="97"/>
      <c r="J21" s="97"/>
      <c r="K21" s="268"/>
      <c r="L21" s="97"/>
      <c r="M21" s="97"/>
      <c r="N21" s="97"/>
      <c r="O21" s="97"/>
      <c r="P21" s="268"/>
      <c r="Q21" s="268"/>
      <c r="R21" s="97"/>
      <c r="S21" s="97"/>
      <c r="T21" s="97"/>
      <c r="U21" s="98"/>
    </row>
    <row r="22" spans="1:21" ht="16.5" thickTop="1" x14ac:dyDescent="0.15"/>
  </sheetData>
  <phoneticPr fontId="5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38"/>
  <sheetViews>
    <sheetView view="pageBreakPreview" zoomScale="89" zoomScaleNormal="89" zoomScaleSheetLayoutView="89" workbookViewId="0"/>
  </sheetViews>
  <sheetFormatPr defaultColWidth="9" defaultRowHeight="15.75" outlineLevelRow="1" x14ac:dyDescent="0.15"/>
  <cols>
    <col min="1" max="1" width="2.875" style="11" customWidth="1"/>
    <col min="2" max="2" width="2.625" style="9" customWidth="1"/>
    <col min="3" max="4" width="15.625" style="9" customWidth="1"/>
    <col min="5" max="5" width="16.125" style="9" customWidth="1"/>
    <col min="6" max="6" width="12.625" style="9" customWidth="1"/>
    <col min="7" max="7" width="22.625" style="9" customWidth="1"/>
    <col min="8" max="8" width="10.625" style="9" customWidth="1"/>
    <col min="9" max="9" width="13.375" style="9" customWidth="1"/>
    <col min="10" max="10" width="25.625" style="9" customWidth="1"/>
    <col min="11" max="11" width="20.625" style="9" customWidth="1"/>
    <col min="12" max="12" width="25.625" style="9" customWidth="1"/>
    <col min="13" max="13" width="16.375" style="9" customWidth="1"/>
    <col min="14" max="14" width="11.875" style="9" customWidth="1"/>
    <col min="15" max="15" width="12.5" style="9" customWidth="1"/>
    <col min="16" max="16" width="20.625" style="11" customWidth="1"/>
    <col min="17" max="17" width="2.125" style="12" customWidth="1"/>
    <col min="18" max="18" width="12.625" style="9" customWidth="1"/>
    <col min="19" max="19" width="5.125" style="9" customWidth="1"/>
    <col min="20" max="16384" width="9" style="9"/>
  </cols>
  <sheetData>
    <row r="1" spans="1:19" ht="39.75" customHeight="1" x14ac:dyDescent="0.15">
      <c r="B1" s="148" t="s">
        <v>170</v>
      </c>
    </row>
    <row r="2" spans="1:19" ht="30.75" customHeight="1" x14ac:dyDescent="0.15">
      <c r="B2" s="148"/>
    </row>
    <row r="3" spans="1:19" ht="39.950000000000003" hidden="1" customHeight="1" thickBot="1" x14ac:dyDescent="0.2">
      <c r="L3" s="283" t="s">
        <v>54</v>
      </c>
      <c r="M3" s="365"/>
      <c r="N3" s="422">
        <f>'FORM2-1_日程表_ITINERARY'!I3</f>
        <v>0</v>
      </c>
      <c r="O3" s="423"/>
      <c r="P3" s="423"/>
      <c r="Q3" s="423"/>
      <c r="R3" s="423"/>
    </row>
    <row r="4" spans="1:19" s="73" customFormat="1" ht="39.950000000000003" customHeight="1" thickBot="1" x14ac:dyDescent="0.2">
      <c r="A4" s="72"/>
      <c r="L4" s="282" t="s">
        <v>231</v>
      </c>
      <c r="M4" s="283"/>
      <c r="N4" s="422">
        <f>'FORM2-1_日程表_ITINERARY'!I4</f>
        <v>0</v>
      </c>
      <c r="O4" s="423"/>
      <c r="P4" s="423"/>
      <c r="Q4" s="423"/>
      <c r="R4" s="423"/>
    </row>
    <row r="5" spans="1:19" ht="24.95" customHeight="1" thickBot="1" x14ac:dyDescent="0.2">
      <c r="B5" s="8"/>
      <c r="L5" s="283" t="s">
        <v>56</v>
      </c>
      <c r="M5" s="365"/>
      <c r="N5" s="157">
        <f>'FORM2-1_日程表_ITINERARY'!I5</f>
        <v>0</v>
      </c>
      <c r="O5" s="158"/>
    </row>
    <row r="6" spans="1:19" ht="24.95" customHeight="1" thickBot="1" x14ac:dyDescent="0.2">
      <c r="B6" s="10"/>
      <c r="L6" s="283" t="s">
        <v>55</v>
      </c>
      <c r="M6" s="365"/>
      <c r="N6" s="159">
        <f>'FORM2-1_日程表_ITINERARY'!I6</f>
        <v>0</v>
      </c>
      <c r="O6" s="160"/>
      <c r="P6" s="161"/>
      <c r="Q6" s="161"/>
      <c r="R6" s="160"/>
    </row>
    <row r="7" spans="1:19" s="10" customFormat="1" ht="17.25" customHeight="1" x14ac:dyDescent="0.15">
      <c r="A7" s="70"/>
      <c r="P7" s="70"/>
      <c r="Q7" s="71"/>
    </row>
    <row r="8" spans="1:19" s="24" customFormat="1" ht="27" customHeight="1" x14ac:dyDescent="0.15">
      <c r="A8" s="12"/>
      <c r="B8" s="147" t="s">
        <v>171</v>
      </c>
      <c r="C8" s="1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P8" s="12"/>
      <c r="Q8" s="12"/>
    </row>
    <row r="9" spans="1:19" s="24" customFormat="1" ht="27" customHeight="1" thickBot="1" x14ac:dyDescent="0.2">
      <c r="A9" s="12"/>
      <c r="B9" s="147"/>
      <c r="C9" s="174"/>
      <c r="D9" s="175"/>
      <c r="E9" s="175"/>
      <c r="F9" s="175"/>
      <c r="G9" s="175"/>
      <c r="H9" s="74"/>
      <c r="I9" s="74"/>
      <c r="J9" s="74"/>
      <c r="K9" s="74"/>
      <c r="L9" s="74"/>
      <c r="M9" s="74"/>
      <c r="N9" s="74"/>
      <c r="P9" s="12"/>
      <c r="Q9" s="12"/>
    </row>
    <row r="10" spans="1:19" ht="50.1" customHeight="1" thickTop="1" thickBot="1" x14ac:dyDescent="0.2">
      <c r="B10" s="172" t="s">
        <v>172</v>
      </c>
      <c r="C10" s="172"/>
      <c r="D10" s="172"/>
      <c r="E10" s="172"/>
      <c r="F10" s="416" t="s">
        <v>173</v>
      </c>
      <c r="G10" s="416"/>
      <c r="H10" s="416"/>
      <c r="I10" s="416"/>
      <c r="J10" s="416"/>
      <c r="K10" s="416"/>
      <c r="L10" s="416"/>
      <c r="N10" s="191" t="s">
        <v>183</v>
      </c>
      <c r="O10" s="413"/>
      <c r="P10" s="414"/>
    </row>
    <row r="11" spans="1:19" ht="50.1" customHeight="1" thickTop="1" thickBot="1" x14ac:dyDescent="0.2">
      <c r="E11" s="13"/>
      <c r="N11" s="420" t="s">
        <v>184</v>
      </c>
      <c r="O11" s="421"/>
      <c r="P11" s="238"/>
    </row>
    <row r="12" spans="1:19" s="68" customFormat="1" ht="19.5" thickTop="1" thickBot="1" x14ac:dyDescent="0.2">
      <c r="C12" s="68" t="s">
        <v>4</v>
      </c>
      <c r="D12" s="68" t="s">
        <v>5</v>
      </c>
      <c r="G12" s="68" t="s">
        <v>6</v>
      </c>
      <c r="H12" s="415" t="s">
        <v>7</v>
      </c>
      <c r="I12" s="415"/>
      <c r="J12" s="68" t="s">
        <v>8</v>
      </c>
      <c r="K12" s="146" t="s">
        <v>103</v>
      </c>
      <c r="L12" s="68" t="s">
        <v>9</v>
      </c>
      <c r="M12" s="68" t="s">
        <v>10</v>
      </c>
      <c r="Q12" s="69"/>
    </row>
    <row r="13" spans="1:19" ht="44.25" customHeight="1" thickTop="1" x14ac:dyDescent="0.15">
      <c r="B13" s="373"/>
      <c r="C13" s="375" t="s">
        <v>212</v>
      </c>
      <c r="D13" s="377" t="s">
        <v>213</v>
      </c>
      <c r="E13" s="379" t="s">
        <v>174</v>
      </c>
      <c r="F13" s="380" t="s">
        <v>175</v>
      </c>
      <c r="G13" s="393" t="s">
        <v>189</v>
      </c>
      <c r="H13" s="394"/>
      <c r="I13" s="395"/>
      <c r="J13" s="381" t="s">
        <v>191</v>
      </c>
      <c r="K13" s="389" t="s">
        <v>176</v>
      </c>
      <c r="L13" s="185" t="s">
        <v>177</v>
      </c>
      <c r="M13" s="390" t="s">
        <v>179</v>
      </c>
      <c r="N13" s="392" t="s">
        <v>180</v>
      </c>
      <c r="O13" s="387" t="s">
        <v>181</v>
      </c>
      <c r="P13" s="387" t="s">
        <v>223</v>
      </c>
      <c r="Q13" s="14"/>
      <c r="R13" s="381" t="s">
        <v>182</v>
      </c>
    </row>
    <row r="14" spans="1:19" ht="50.1" customHeight="1" x14ac:dyDescent="0.15">
      <c r="B14" s="374"/>
      <c r="C14" s="376"/>
      <c r="D14" s="378"/>
      <c r="E14" s="379"/>
      <c r="F14" s="380"/>
      <c r="G14" s="227" t="s">
        <v>214</v>
      </c>
      <c r="H14" s="383" t="s">
        <v>190</v>
      </c>
      <c r="I14" s="384"/>
      <c r="J14" s="388"/>
      <c r="K14" s="389"/>
      <c r="L14" s="182" t="s">
        <v>178</v>
      </c>
      <c r="M14" s="391"/>
      <c r="N14" s="392"/>
      <c r="O14" s="387"/>
      <c r="P14" s="387"/>
      <c r="Q14" s="14"/>
      <c r="R14" s="382"/>
    </row>
    <row r="15" spans="1:19" ht="40.5" customHeight="1" x14ac:dyDescent="0.15">
      <c r="B15" s="15">
        <v>1</v>
      </c>
      <c r="C15" s="228"/>
      <c r="D15" s="229"/>
      <c r="E15" s="16">
        <f>DATEDIF(C15,D15,"D")</f>
        <v>0</v>
      </c>
      <c r="F15" s="17">
        <f>E15</f>
        <v>0</v>
      </c>
      <c r="G15" s="256"/>
      <c r="H15" s="385"/>
      <c r="I15" s="386"/>
      <c r="J15" s="254"/>
      <c r="K15" s="18" t="e">
        <f>VLOOKUP(J15,宿泊区分!$A$3:$B$10,2,)</f>
        <v>#N/A</v>
      </c>
      <c r="L15" s="234"/>
      <c r="M15" s="236"/>
      <c r="N15" s="19">
        <f>L15*M15</f>
        <v>0</v>
      </c>
      <c r="O15" s="20" t="str">
        <f>IF(ISERROR(N15/E15),"",N15/E15)</f>
        <v/>
      </c>
      <c r="P15" s="79">
        <f>IFERROR(M34,0)</f>
        <v>0</v>
      </c>
      <c r="Q15" s="21"/>
      <c r="R15" s="239"/>
      <c r="S15" s="24"/>
    </row>
    <row r="16" spans="1:19" ht="35.1" customHeight="1" x14ac:dyDescent="0.15">
      <c r="B16" s="22">
        <v>2</v>
      </c>
      <c r="C16" s="228"/>
      <c r="D16" s="229"/>
      <c r="E16" s="16">
        <f t="shared" ref="E16:E19" si="0">DATEDIF(C16,D16,"D")</f>
        <v>0</v>
      </c>
      <c r="F16" s="17">
        <f>SUM(E15:E16)</f>
        <v>0</v>
      </c>
      <c r="G16" s="256"/>
      <c r="H16" s="385"/>
      <c r="I16" s="386"/>
      <c r="J16" s="232"/>
      <c r="K16" s="18" t="e">
        <f>VLOOKUP(J16,宿泊区分!$A$3:$B$10,2,)</f>
        <v>#N/A</v>
      </c>
      <c r="L16" s="234"/>
      <c r="M16" s="236"/>
      <c r="N16" s="19">
        <f>L16*M16</f>
        <v>0</v>
      </c>
      <c r="O16" s="20" t="str">
        <f>IF(ISERROR(N16/E16),"",N16/E16)</f>
        <v/>
      </c>
      <c r="P16" s="79">
        <f>IFERROR(M43,0)</f>
        <v>0</v>
      </c>
      <c r="Q16" s="21"/>
      <c r="R16" s="239"/>
      <c r="S16" s="24"/>
    </row>
    <row r="17" spans="2:19" ht="35.1" customHeight="1" x14ac:dyDescent="0.15">
      <c r="B17" s="22">
        <v>3</v>
      </c>
      <c r="C17" s="228"/>
      <c r="D17" s="229"/>
      <c r="E17" s="16">
        <f t="shared" si="0"/>
        <v>0</v>
      </c>
      <c r="F17" s="17">
        <f>SUM(E15:E17)</f>
        <v>0</v>
      </c>
      <c r="G17" s="256"/>
      <c r="H17" s="385"/>
      <c r="I17" s="386"/>
      <c r="J17" s="232"/>
      <c r="K17" s="18" t="e">
        <f>VLOOKUP(J17,宿泊区分!$A$3:$B$10,2,)</f>
        <v>#N/A</v>
      </c>
      <c r="L17" s="234"/>
      <c r="M17" s="236"/>
      <c r="N17" s="19">
        <f>L17*M17</f>
        <v>0</v>
      </c>
      <c r="O17" s="20" t="str">
        <f>IF(ISERROR(N17/E17),"",N17/E17)</f>
        <v/>
      </c>
      <c r="P17" s="79">
        <f>IFERROR(M52,0)</f>
        <v>0</v>
      </c>
      <c r="Q17" s="21"/>
      <c r="R17" s="239"/>
      <c r="S17" s="149"/>
    </row>
    <row r="18" spans="2:19" ht="35.1" customHeight="1" x14ac:dyDescent="0.15">
      <c r="B18" s="22">
        <v>4</v>
      </c>
      <c r="C18" s="228"/>
      <c r="D18" s="229"/>
      <c r="E18" s="16">
        <f t="shared" si="0"/>
        <v>0</v>
      </c>
      <c r="F18" s="17">
        <f>SUM(E15:E18)</f>
        <v>0</v>
      </c>
      <c r="G18" s="256"/>
      <c r="H18" s="385"/>
      <c r="I18" s="386"/>
      <c r="J18" s="232"/>
      <c r="K18" s="18" t="e">
        <f>VLOOKUP(J18,宿泊区分!$A$3:$B$10,2,)</f>
        <v>#N/A</v>
      </c>
      <c r="L18" s="234"/>
      <c r="M18" s="236"/>
      <c r="N18" s="19">
        <f>L18*M18</f>
        <v>0</v>
      </c>
      <c r="O18" s="20" t="str">
        <f>IF(ISERROR(N18/E18),"",N18/E18)</f>
        <v/>
      </c>
      <c r="P18" s="79">
        <f>IFERROR(M62,0)</f>
        <v>0</v>
      </c>
      <c r="Q18" s="21"/>
      <c r="R18" s="239"/>
      <c r="S18" s="24"/>
    </row>
    <row r="19" spans="2:19" ht="35.1" customHeight="1" thickBot="1" x14ac:dyDescent="0.2">
      <c r="B19" s="22">
        <v>5</v>
      </c>
      <c r="C19" s="230"/>
      <c r="D19" s="231"/>
      <c r="E19" s="16">
        <f t="shared" si="0"/>
        <v>0</v>
      </c>
      <c r="F19" s="17">
        <f>SUM(E15:E19)</f>
        <v>0</v>
      </c>
      <c r="G19" s="257"/>
      <c r="H19" s="411"/>
      <c r="I19" s="412"/>
      <c r="J19" s="233"/>
      <c r="K19" s="18" t="e">
        <f>VLOOKUP(J19,宿泊区分!$A$3:$B$10,2,)</f>
        <v>#N/A</v>
      </c>
      <c r="L19" s="235"/>
      <c r="M19" s="237"/>
      <c r="N19" s="19">
        <f>L19*M19</f>
        <v>0</v>
      </c>
      <c r="O19" s="20" t="str">
        <f>IF(ISERROR(N19/E19),"",N19/E19)</f>
        <v/>
      </c>
      <c r="P19" s="79">
        <f>IFERROR(M72,0)</f>
        <v>0</v>
      </c>
      <c r="Q19" s="21"/>
      <c r="R19" s="240"/>
      <c r="S19" s="24"/>
    </row>
    <row r="20" spans="2:19" ht="24.95" customHeight="1" thickTop="1" x14ac:dyDescent="0.15">
      <c r="B20" s="24"/>
      <c r="C20" s="24"/>
      <c r="D20" s="25" t="s">
        <v>11</v>
      </c>
      <c r="E20" s="25">
        <f>SUM(E15:E19)</f>
        <v>0</v>
      </c>
      <c r="F20" s="25"/>
      <c r="G20" s="12"/>
      <c r="H20" s="24"/>
      <c r="I20" s="24"/>
      <c r="J20" s="24"/>
      <c r="K20" s="24"/>
      <c r="L20" s="24"/>
      <c r="M20" s="194"/>
      <c r="N20" s="195"/>
      <c r="O20" s="91" t="s">
        <v>185</v>
      </c>
      <c r="P20" s="92">
        <f>SUM(P15:P19)</f>
        <v>0</v>
      </c>
      <c r="Q20" s="26"/>
      <c r="R20" s="24"/>
      <c r="S20" s="24"/>
    </row>
    <row r="21" spans="2:19" ht="20.25" customHeight="1" x14ac:dyDescent="0.15"/>
    <row r="22" spans="2:19" ht="17.25" customHeight="1" x14ac:dyDescent="0.15"/>
    <row r="23" spans="2:19" ht="17.25" customHeight="1" x14ac:dyDescent="0.15"/>
    <row r="24" spans="2:19" ht="19.5" hidden="1" outlineLevel="1" x14ac:dyDescent="0.15">
      <c r="B24" s="10" t="s">
        <v>12</v>
      </c>
    </row>
    <row r="25" spans="2:19" ht="24.95" hidden="1" customHeight="1" outlineLevel="1" x14ac:dyDescent="0.15">
      <c r="B25" s="10"/>
    </row>
    <row r="26" spans="2:19" ht="22.5" hidden="1" customHeight="1" outlineLevel="1" thickBot="1" x14ac:dyDescent="0.2">
      <c r="C26" s="9" t="s">
        <v>13</v>
      </c>
    </row>
    <row r="27" spans="2:19" ht="20.100000000000001" hidden="1" customHeight="1" outlineLevel="1" thickTop="1" thickBot="1" x14ac:dyDescent="0.2">
      <c r="C27" s="27" t="s">
        <v>14</v>
      </c>
      <c r="D27" s="27" t="s">
        <v>2</v>
      </c>
      <c r="J27" s="28" t="s">
        <v>15</v>
      </c>
      <c r="K27" s="29">
        <f>L15</f>
        <v>0</v>
      </c>
      <c r="M27" s="28">
        <f>E15</f>
        <v>0</v>
      </c>
      <c r="N27" s="30" t="s">
        <v>16</v>
      </c>
      <c r="P27" s="9"/>
      <c r="Q27" s="24"/>
    </row>
    <row r="28" spans="2:19" ht="20.100000000000001" hidden="1" customHeight="1" outlineLevel="1" thickTop="1" x14ac:dyDescent="0.15">
      <c r="C28" s="9">
        <f>J15</f>
        <v>0</v>
      </c>
      <c r="D28" s="31" t="e">
        <f>VLOOKUP(C28,宿泊区分!$A$3:$B$10,2,)</f>
        <v>#N/A</v>
      </c>
      <c r="P28" s="9"/>
      <c r="Q28" s="24"/>
    </row>
    <row r="29" spans="2:19" ht="20.100000000000001" hidden="1" customHeight="1" outlineLevel="1" x14ac:dyDescent="0.15">
      <c r="C29" s="32"/>
      <c r="D29" s="33"/>
      <c r="E29" s="34"/>
      <c r="F29" s="34"/>
      <c r="G29" s="34" t="s">
        <v>17</v>
      </c>
      <c r="P29" s="9"/>
      <c r="Q29" s="24"/>
    </row>
    <row r="30" spans="2:19" ht="24.95" hidden="1" customHeight="1" outlineLevel="1" x14ac:dyDescent="0.15">
      <c r="C30" s="35" t="s">
        <v>18</v>
      </c>
      <c r="D30" s="35">
        <f>IF(E15&gt;31,31,E15)</f>
        <v>0</v>
      </c>
      <c r="E30" s="36" t="e">
        <f>D28*D30</f>
        <v>#N/A</v>
      </c>
      <c r="F30" s="37">
        <v>1</v>
      </c>
      <c r="G30" s="38" t="e">
        <f>D28*F30</f>
        <v>#N/A</v>
      </c>
      <c r="K30" s="9" t="s">
        <v>19</v>
      </c>
      <c r="L30" s="9" t="s">
        <v>20</v>
      </c>
      <c r="M30" s="9" t="s">
        <v>21</v>
      </c>
      <c r="N30" s="9" t="s">
        <v>22</v>
      </c>
      <c r="P30" s="9"/>
      <c r="Q30" s="24"/>
    </row>
    <row r="31" spans="2:19" ht="24.95" hidden="1" customHeight="1" outlineLevel="1" x14ac:dyDescent="0.15">
      <c r="C31" s="39" t="s">
        <v>23</v>
      </c>
      <c r="D31" s="39">
        <f>IF(31&lt;E15,IF(E15&gt;61,30,E15-31),0)</f>
        <v>0</v>
      </c>
      <c r="E31" s="40" t="e">
        <f>IF(D31="","",D31*D28*F31)</f>
        <v>#N/A</v>
      </c>
      <c r="F31" s="41">
        <v>1</v>
      </c>
      <c r="G31" s="38" t="e">
        <f>D28*F31</f>
        <v>#N/A</v>
      </c>
      <c r="J31" s="42" t="s">
        <v>24</v>
      </c>
      <c r="K31" s="43" t="e">
        <f>IF(G30&lt;$O$15,G30,$O$15)</f>
        <v>#N/A</v>
      </c>
      <c r="L31" s="42" t="e">
        <f>IF(O15&gt;G30,"上限","実費")</f>
        <v>#N/A</v>
      </c>
      <c r="M31" s="43" t="e">
        <f>IF(L31="実費",K31*N31,$G$30*N31)</f>
        <v>#N/A</v>
      </c>
      <c r="N31" s="42">
        <f>D30</f>
        <v>0</v>
      </c>
      <c r="O31" s="44"/>
      <c r="P31" s="9"/>
      <c r="Q31" s="24"/>
    </row>
    <row r="32" spans="2:19" ht="24.95" hidden="1" customHeight="1" outlineLevel="1" x14ac:dyDescent="0.15">
      <c r="C32" s="45" t="s">
        <v>25</v>
      </c>
      <c r="D32" s="45">
        <f>IF(60&lt;E15,E15-61,0)</f>
        <v>0</v>
      </c>
      <c r="E32" s="46" t="e">
        <f>IF(D32="","",D32*D28*F32)</f>
        <v>#N/A</v>
      </c>
      <c r="F32" s="47">
        <v>1</v>
      </c>
      <c r="G32" s="38" t="e">
        <f>D28*F32</f>
        <v>#N/A</v>
      </c>
      <c r="J32" s="42" t="s">
        <v>26</v>
      </c>
      <c r="K32" s="43" t="e">
        <f>IF(G31&lt;$O$15,G31,$O$15)</f>
        <v>#N/A</v>
      </c>
      <c r="L32" s="42" t="e">
        <f>IF(O15&gt;G31,"上限","実費")</f>
        <v>#N/A</v>
      </c>
      <c r="M32" s="43" t="e">
        <f>IF(L32="実費",K32*N32,$G$31*N32)</f>
        <v>#N/A</v>
      </c>
      <c r="N32" s="42">
        <f>D31</f>
        <v>0</v>
      </c>
      <c r="O32" s="44"/>
      <c r="P32" s="9"/>
      <c r="Q32" s="24"/>
    </row>
    <row r="33" spans="2:17" ht="24.95" hidden="1" customHeight="1" outlineLevel="1" x14ac:dyDescent="0.15">
      <c r="C33" s="48"/>
      <c r="D33" s="48">
        <f>SUM(D30:D32)</f>
        <v>0</v>
      </c>
      <c r="E33" s="49" t="e">
        <f>SUM(E30:E32)</f>
        <v>#N/A</v>
      </c>
      <c r="F33" s="49"/>
      <c r="G33" s="34"/>
      <c r="J33" s="42" t="s">
        <v>27</v>
      </c>
      <c r="K33" s="43" t="e">
        <f>IF(G32&lt;$O$15,G32,$O$15)</f>
        <v>#N/A</v>
      </c>
      <c r="L33" s="42" t="e">
        <f>IF(O15&gt;G32,"上限","実費")</f>
        <v>#N/A</v>
      </c>
      <c r="M33" s="43" t="e">
        <f>IF(L33="実費",K33*N33,$G$32*N33)</f>
        <v>#N/A</v>
      </c>
      <c r="N33" s="42">
        <f>D32</f>
        <v>0</v>
      </c>
      <c r="O33" s="44"/>
      <c r="P33" s="9"/>
      <c r="Q33" s="24"/>
    </row>
    <row r="34" spans="2:17" ht="24.95" hidden="1" customHeight="1" outlineLevel="1" x14ac:dyDescent="0.15">
      <c r="M34" s="44" t="e">
        <f>ROUNDDOWN(SUM(M31:M33),0)</f>
        <v>#N/A</v>
      </c>
      <c r="N34" s="50">
        <f>SUM(N31:N33)</f>
        <v>0</v>
      </c>
      <c r="O34" s="50"/>
      <c r="P34" s="9"/>
      <c r="Q34" s="24"/>
    </row>
    <row r="35" spans="2:17" ht="24.95" hidden="1" customHeight="1" outlineLevel="1" x14ac:dyDescent="0.15">
      <c r="M35" s="23"/>
      <c r="P35" s="9"/>
      <c r="Q35" s="24"/>
    </row>
    <row r="36" spans="2:17" ht="24.95" hidden="1" customHeight="1" outlineLevel="1" thickBot="1" x14ac:dyDescent="0.2">
      <c r="C36" s="9" t="s">
        <v>28</v>
      </c>
      <c r="K36" s="51"/>
      <c r="M36" s="23"/>
      <c r="P36" s="52"/>
      <c r="Q36" s="25"/>
    </row>
    <row r="37" spans="2:17" ht="24.95" hidden="1" customHeight="1" outlineLevel="1" thickTop="1" thickBot="1" x14ac:dyDescent="0.2">
      <c r="C37" s="27" t="s">
        <v>14</v>
      </c>
      <c r="D37" s="27" t="s">
        <v>2</v>
      </c>
      <c r="J37" s="28" t="s">
        <v>15</v>
      </c>
      <c r="K37" s="29">
        <f>L16</f>
        <v>0</v>
      </c>
      <c r="M37" s="28">
        <f>E16</f>
        <v>0</v>
      </c>
      <c r="N37" s="30" t="s">
        <v>16</v>
      </c>
      <c r="P37" s="52"/>
      <c r="Q37" s="25"/>
    </row>
    <row r="38" spans="2:17" ht="20.100000000000001" hidden="1" customHeight="1" outlineLevel="1" thickTop="1" x14ac:dyDescent="0.15">
      <c r="B38" s="10"/>
      <c r="C38" s="53">
        <f>J16</f>
        <v>0</v>
      </c>
      <c r="D38" s="31" t="e">
        <f>VLOOKUP(C38,宿泊区分!$A$3:$B$10,2,)</f>
        <v>#N/A</v>
      </c>
      <c r="P38" s="9"/>
      <c r="Q38" s="24"/>
    </row>
    <row r="39" spans="2:17" ht="24.95" hidden="1" customHeight="1" outlineLevel="1" x14ac:dyDescent="0.15">
      <c r="B39" s="10"/>
      <c r="C39" s="33"/>
      <c r="D39" s="33"/>
      <c r="E39" s="34"/>
      <c r="F39" s="34"/>
      <c r="G39" s="34" t="s">
        <v>17</v>
      </c>
      <c r="K39" s="9" t="s">
        <v>19</v>
      </c>
      <c r="L39" s="9" t="s">
        <v>20</v>
      </c>
      <c r="M39" s="9" t="s">
        <v>21</v>
      </c>
      <c r="N39" s="9" t="s">
        <v>22</v>
      </c>
      <c r="P39" s="9"/>
      <c r="Q39" s="24"/>
    </row>
    <row r="40" spans="2:17" ht="24.95" hidden="1" customHeight="1" outlineLevel="1" x14ac:dyDescent="0.15">
      <c r="B40" s="10"/>
      <c r="C40" s="35" t="s">
        <v>18</v>
      </c>
      <c r="D40" s="35">
        <f>IF(F16&lt;=31,E16,IF(31&gt;E15&gt;=E16,31-D30,E16))</f>
        <v>0</v>
      </c>
      <c r="E40" s="36" t="e">
        <f>D38*D40</f>
        <v>#N/A</v>
      </c>
      <c r="F40" s="37">
        <v>1</v>
      </c>
      <c r="G40" s="38" t="e">
        <f>D38*F40</f>
        <v>#N/A</v>
      </c>
      <c r="J40" s="42" t="s">
        <v>29</v>
      </c>
      <c r="K40" s="43" t="e">
        <f>IF(G40&lt;O16,G40,O16)</f>
        <v>#N/A</v>
      </c>
      <c r="L40" s="42" t="e">
        <f>IF(O16&gt;$G$40,"上限","実費")</f>
        <v>#N/A</v>
      </c>
      <c r="M40" s="43" t="e">
        <f>IF(L40="実費",K40*N40,G40*N40)</f>
        <v>#N/A</v>
      </c>
      <c r="N40" s="42">
        <f>D40</f>
        <v>0</v>
      </c>
      <c r="O40" s="44"/>
      <c r="P40" s="9"/>
      <c r="Q40" s="24"/>
    </row>
    <row r="41" spans="2:17" ht="24.95" hidden="1" customHeight="1" outlineLevel="1" x14ac:dyDescent="0.15">
      <c r="B41" s="10"/>
      <c r="C41" s="39" t="s">
        <v>23</v>
      </c>
      <c r="D41" s="54">
        <f>IF(F16&lt;=61,F16-(F15+D40),IF(D31=30,0,IF(E15&lt;=E16,30-D31,IF(30-D31&lt;=E16,30-D31,E16))))</f>
        <v>0</v>
      </c>
      <c r="E41" s="40" t="e">
        <f>IF(D41="","",D41*D38*F41)</f>
        <v>#N/A</v>
      </c>
      <c r="F41" s="41">
        <v>1</v>
      </c>
      <c r="G41" s="38" t="e">
        <f>D38*F41</f>
        <v>#N/A</v>
      </c>
      <c r="J41" s="42" t="s">
        <v>30</v>
      </c>
      <c r="K41" s="43" t="e">
        <f>IF(G41&lt;O16,G41,O16)</f>
        <v>#N/A</v>
      </c>
      <c r="L41" s="42" t="e">
        <f>IF(O16&gt;$G$41,"上限","実費")</f>
        <v>#N/A</v>
      </c>
      <c r="M41" s="43" t="e">
        <f>IF(L41="実費",K41*N41,G41*N41)</f>
        <v>#N/A</v>
      </c>
      <c r="N41" s="42">
        <f>D41</f>
        <v>0</v>
      </c>
      <c r="O41" s="55"/>
      <c r="P41" s="9"/>
      <c r="Q41" s="24"/>
    </row>
    <row r="42" spans="2:17" ht="24.95" hidden="1" customHeight="1" outlineLevel="1" x14ac:dyDescent="0.15">
      <c r="B42" s="10"/>
      <c r="C42" s="45" t="s">
        <v>25</v>
      </c>
      <c r="D42" s="45">
        <f>E16-(D40+D41)</f>
        <v>0</v>
      </c>
      <c r="E42" s="46" t="e">
        <f>IF(D42="","",D42*D38*F42)</f>
        <v>#N/A</v>
      </c>
      <c r="F42" s="47">
        <v>1</v>
      </c>
      <c r="G42" s="38" t="e">
        <f>D38*F42</f>
        <v>#N/A</v>
      </c>
      <c r="J42" s="42" t="s">
        <v>31</v>
      </c>
      <c r="K42" s="43" t="e">
        <f>IF(G42&lt;O16,G42,O16)</f>
        <v>#N/A</v>
      </c>
      <c r="L42" s="42" t="e">
        <f>IF(O16&gt;G42,"上限","実費")</f>
        <v>#N/A</v>
      </c>
      <c r="M42" s="43" t="e">
        <f>IF(L42="実費",K42*N42,G42*N42)</f>
        <v>#N/A</v>
      </c>
      <c r="N42" s="42">
        <f>D42</f>
        <v>0</v>
      </c>
      <c r="O42" s="55"/>
      <c r="P42" s="9"/>
      <c r="Q42" s="24"/>
    </row>
    <row r="43" spans="2:17" ht="24.95" hidden="1" customHeight="1" outlineLevel="1" x14ac:dyDescent="0.15">
      <c r="B43" s="10"/>
      <c r="C43" s="48"/>
      <c r="D43" s="48">
        <f>SUM(D40:D42)</f>
        <v>0</v>
      </c>
      <c r="E43" s="49" t="e">
        <f>SUM(E40:E42)</f>
        <v>#N/A</v>
      </c>
      <c r="F43" s="49"/>
      <c r="G43" s="34"/>
      <c r="M43" s="44" t="e">
        <f>ROUNDDOWN(SUM(M40:M42),0)</f>
        <v>#N/A</v>
      </c>
      <c r="N43" s="50">
        <f>SUM(N40:N42)</f>
        <v>0</v>
      </c>
      <c r="O43" s="50"/>
      <c r="P43" s="9"/>
      <c r="Q43" s="24"/>
    </row>
    <row r="44" spans="2:17" ht="24.95" hidden="1" customHeight="1" outlineLevel="1" x14ac:dyDescent="0.15">
      <c r="M44" s="23"/>
      <c r="P44" s="9"/>
      <c r="Q44" s="24"/>
    </row>
    <row r="45" spans="2:17" ht="24.95" hidden="1" customHeight="1" outlineLevel="1" thickBot="1" x14ac:dyDescent="0.2">
      <c r="C45" s="9" t="s">
        <v>32</v>
      </c>
      <c r="K45" s="51"/>
      <c r="M45" s="23"/>
      <c r="P45" s="9"/>
      <c r="Q45" s="24"/>
    </row>
    <row r="46" spans="2:17" ht="24.95" hidden="1" customHeight="1" outlineLevel="1" thickTop="1" thickBot="1" x14ac:dyDescent="0.2">
      <c r="C46" s="27" t="s">
        <v>14</v>
      </c>
      <c r="D46" s="27" t="s">
        <v>2</v>
      </c>
      <c r="J46" s="28" t="s">
        <v>15</v>
      </c>
      <c r="K46" s="29">
        <f>L17</f>
        <v>0</v>
      </c>
      <c r="M46" s="28">
        <f>E17</f>
        <v>0</v>
      </c>
      <c r="N46" s="30" t="s">
        <v>16</v>
      </c>
      <c r="P46" s="9"/>
      <c r="Q46" s="24"/>
    </row>
    <row r="47" spans="2:17" ht="24.95" hidden="1" customHeight="1" outlineLevel="1" thickTop="1" x14ac:dyDescent="0.15">
      <c r="C47" s="53">
        <f>J17</f>
        <v>0</v>
      </c>
      <c r="D47" s="31" t="e">
        <f>VLOOKUP(C47,宿泊区分!$A$3:$B$10,2,)</f>
        <v>#N/A</v>
      </c>
      <c r="P47" s="9"/>
      <c r="Q47" s="24"/>
    </row>
    <row r="48" spans="2:17" ht="24.95" hidden="1" customHeight="1" outlineLevel="1" x14ac:dyDescent="0.15">
      <c r="C48" s="33"/>
      <c r="D48" s="33"/>
      <c r="E48" s="34"/>
      <c r="F48" s="34"/>
      <c r="G48" s="34" t="s">
        <v>17</v>
      </c>
      <c r="K48" s="9" t="s">
        <v>19</v>
      </c>
      <c r="L48" s="9" t="s">
        <v>20</v>
      </c>
      <c r="M48" s="9" t="s">
        <v>21</v>
      </c>
      <c r="N48" s="9" t="s">
        <v>22</v>
      </c>
      <c r="P48" s="9"/>
      <c r="Q48" s="24"/>
    </row>
    <row r="49" spans="3:17" ht="24.95" hidden="1" customHeight="1" outlineLevel="1" x14ac:dyDescent="0.15">
      <c r="C49" s="35" t="s">
        <v>18</v>
      </c>
      <c r="D49" s="35">
        <f>IF((D30+D40)=31,0,IF(F17&lt;=31,E17,31-(D30+D40)))</f>
        <v>0</v>
      </c>
      <c r="E49" s="36" t="e">
        <f>D47*D49</f>
        <v>#N/A</v>
      </c>
      <c r="F49" s="37">
        <v>1</v>
      </c>
      <c r="G49" s="38" t="e">
        <f>D47*F49</f>
        <v>#N/A</v>
      </c>
      <c r="J49" s="42" t="s">
        <v>29</v>
      </c>
      <c r="K49" s="43" t="e">
        <f>IF(G49&lt;O17,G49,O17)</f>
        <v>#N/A</v>
      </c>
      <c r="L49" s="42" t="e">
        <f>IF(O17&gt;$G$49,"上限","実費")</f>
        <v>#N/A</v>
      </c>
      <c r="M49" s="43" t="e">
        <f>IF(L49="実費",K49*N49,G49*N49)</f>
        <v>#N/A</v>
      </c>
      <c r="N49" s="42">
        <f>D49</f>
        <v>0</v>
      </c>
      <c r="O49" s="44"/>
      <c r="P49" s="9"/>
      <c r="Q49" s="24"/>
    </row>
    <row r="50" spans="3:17" ht="24.95" hidden="1" customHeight="1" outlineLevel="1" x14ac:dyDescent="0.15">
      <c r="C50" s="39" t="s">
        <v>23</v>
      </c>
      <c r="D50" s="54">
        <f>IF(F17&lt;=61,E17-D49,IF(D41=30,0,IF(E16&lt;E17,30-(D41+D31),IF(30-(D41+D31)&lt;=E17,30-(D41+D31),E17))))</f>
        <v>0</v>
      </c>
      <c r="E50" s="40" t="e">
        <f>IF(D50="","",D50*D47*F50)</f>
        <v>#N/A</v>
      </c>
      <c r="F50" s="41">
        <v>1</v>
      </c>
      <c r="G50" s="38" t="e">
        <f>D47*F50</f>
        <v>#N/A</v>
      </c>
      <c r="J50" s="42" t="s">
        <v>30</v>
      </c>
      <c r="K50" s="43" t="e">
        <f>IF(G50&lt;O17,G50,O17)</f>
        <v>#N/A</v>
      </c>
      <c r="L50" s="42" t="e">
        <f>IF(O17&gt;$G$50,"上限","実費")</f>
        <v>#N/A</v>
      </c>
      <c r="M50" s="43" t="e">
        <f>IF(L50="実費",K50*N50,G50*N50)</f>
        <v>#N/A</v>
      </c>
      <c r="N50" s="42">
        <f>D50</f>
        <v>0</v>
      </c>
      <c r="O50" s="55"/>
      <c r="P50" s="9"/>
      <c r="Q50" s="24"/>
    </row>
    <row r="51" spans="3:17" ht="24.95" hidden="1" customHeight="1" outlineLevel="1" x14ac:dyDescent="0.15">
      <c r="C51" s="45" t="s">
        <v>25</v>
      </c>
      <c r="D51" s="45">
        <f>E17-(D49+D50)</f>
        <v>0</v>
      </c>
      <c r="E51" s="46" t="e">
        <f>IF(D51="","",D51*D47*F51)</f>
        <v>#N/A</v>
      </c>
      <c r="F51" s="47">
        <v>1</v>
      </c>
      <c r="G51" s="38" t="e">
        <f>D47*F51</f>
        <v>#N/A</v>
      </c>
      <c r="J51" s="42" t="s">
        <v>31</v>
      </c>
      <c r="K51" s="43" t="e">
        <f>IF(G51&lt;O17,G51,O17)</f>
        <v>#N/A</v>
      </c>
      <c r="L51" s="42" t="e">
        <f>IF(O17&gt;G51,"上限","実費")</f>
        <v>#N/A</v>
      </c>
      <c r="M51" s="43" t="e">
        <f>IF(L51="実費",K51*N51,G51*N51)</f>
        <v>#N/A</v>
      </c>
      <c r="N51" s="42">
        <f>D51</f>
        <v>0</v>
      </c>
      <c r="O51" s="55"/>
      <c r="P51" s="9"/>
      <c r="Q51" s="24"/>
    </row>
    <row r="52" spans="3:17" ht="24.95" hidden="1" customHeight="1" outlineLevel="1" x14ac:dyDescent="0.15">
      <c r="C52" s="48"/>
      <c r="D52" s="48">
        <f>SUM(D49:D51)</f>
        <v>0</v>
      </c>
      <c r="E52" s="49" t="e">
        <f>SUM(E49:E51)</f>
        <v>#N/A</v>
      </c>
      <c r="F52" s="49"/>
      <c r="G52" s="34"/>
      <c r="M52" s="44" t="e">
        <f>ROUNDDOWN(SUM(M49:M51),0)</f>
        <v>#N/A</v>
      </c>
      <c r="N52" s="50">
        <f>SUM(N49:N51)</f>
        <v>0</v>
      </c>
      <c r="O52" s="50"/>
      <c r="P52" s="9"/>
      <c r="Q52" s="24"/>
    </row>
    <row r="53" spans="3:17" ht="24.95" hidden="1" customHeight="1" outlineLevel="1" x14ac:dyDescent="0.15">
      <c r="M53" s="23"/>
      <c r="P53" s="9"/>
      <c r="Q53" s="24"/>
    </row>
    <row r="54" spans="3:17" ht="24.95" hidden="1" customHeight="1" outlineLevel="1" x14ac:dyDescent="0.15">
      <c r="M54" s="23"/>
      <c r="P54" s="9"/>
      <c r="Q54" s="24"/>
    </row>
    <row r="55" spans="3:17" ht="24.95" hidden="1" customHeight="1" outlineLevel="1" thickBot="1" x14ac:dyDescent="0.2">
      <c r="C55" s="9" t="s">
        <v>33</v>
      </c>
      <c r="K55" s="51"/>
      <c r="M55" s="23"/>
      <c r="P55" s="9"/>
      <c r="Q55" s="24"/>
    </row>
    <row r="56" spans="3:17" ht="24.95" hidden="1" customHeight="1" outlineLevel="1" thickTop="1" thickBot="1" x14ac:dyDescent="0.2">
      <c r="C56" s="27" t="s">
        <v>14</v>
      </c>
      <c r="D56" s="27" t="s">
        <v>2</v>
      </c>
      <c r="J56" s="28" t="s">
        <v>15</v>
      </c>
      <c r="K56" s="29">
        <f>N18</f>
        <v>0</v>
      </c>
      <c r="M56" s="28">
        <f>E18</f>
        <v>0</v>
      </c>
      <c r="N56" s="30" t="s">
        <v>16</v>
      </c>
      <c r="P56" s="9"/>
      <c r="Q56" s="24"/>
    </row>
    <row r="57" spans="3:17" ht="24.95" hidden="1" customHeight="1" outlineLevel="1" thickTop="1" x14ac:dyDescent="0.15">
      <c r="C57" s="53">
        <f>J18</f>
        <v>0</v>
      </c>
      <c r="D57" s="31" t="e">
        <f>VLOOKUP(C57,宿泊区分!$A$3:$B$10,2,)</f>
        <v>#N/A</v>
      </c>
      <c r="P57" s="9"/>
      <c r="Q57" s="24"/>
    </row>
    <row r="58" spans="3:17" ht="24.95" hidden="1" customHeight="1" outlineLevel="1" x14ac:dyDescent="0.15">
      <c r="C58" s="33"/>
      <c r="D58" s="33"/>
      <c r="E58" s="34"/>
      <c r="F58" s="34"/>
      <c r="G58" s="34" t="s">
        <v>17</v>
      </c>
      <c r="K58" s="9" t="s">
        <v>19</v>
      </c>
      <c r="L58" s="9" t="s">
        <v>20</v>
      </c>
      <c r="M58" s="9" t="s">
        <v>21</v>
      </c>
      <c r="N58" s="9" t="s">
        <v>22</v>
      </c>
      <c r="P58" s="9"/>
      <c r="Q58" s="24"/>
    </row>
    <row r="59" spans="3:17" ht="24.95" hidden="1" customHeight="1" outlineLevel="1" x14ac:dyDescent="0.15">
      <c r="C59" s="35" t="s">
        <v>18</v>
      </c>
      <c r="D59" s="35">
        <f>IF((D30+D40+D49)=31,0,IF(F18&lt;=31,E18,31-(D30+D40+D49)))</f>
        <v>0</v>
      </c>
      <c r="E59" s="36" t="e">
        <f>D57*D59</f>
        <v>#N/A</v>
      </c>
      <c r="F59" s="37">
        <v>1</v>
      </c>
      <c r="G59" s="38" t="e">
        <f>D57*F59</f>
        <v>#N/A</v>
      </c>
      <c r="J59" s="42" t="s">
        <v>29</v>
      </c>
      <c r="K59" s="43" t="e">
        <f>IF(G59&lt;$O$18,G59,$O$18)</f>
        <v>#N/A</v>
      </c>
      <c r="L59" s="42" t="e">
        <f>IF(O18&gt;G59,"上限","実費")</f>
        <v>#N/A</v>
      </c>
      <c r="M59" s="43" t="e">
        <f>IF(L59="実費",K59*N59,G59*N59)</f>
        <v>#N/A</v>
      </c>
      <c r="N59" s="42">
        <f>D59</f>
        <v>0</v>
      </c>
      <c r="O59" s="44"/>
      <c r="P59" s="9"/>
      <c r="Q59" s="24"/>
    </row>
    <row r="60" spans="3:17" ht="24.95" hidden="1" customHeight="1" outlineLevel="1" x14ac:dyDescent="0.15">
      <c r="C60" s="39" t="s">
        <v>23</v>
      </c>
      <c r="D60" s="54">
        <f>IF(F18&lt;=61,E18-D59,IF(D50=30,0,IF(E17&lt;E18,30-(D31+D50+D41),IF(30-(D31+D50+D41)&lt;=E18,30-(D31+D50+D41),E18))))</f>
        <v>0</v>
      </c>
      <c r="E60" s="40" t="e">
        <f>IF(D60="","",D60*D57*F60)</f>
        <v>#N/A</v>
      </c>
      <c r="F60" s="41">
        <v>1</v>
      </c>
      <c r="G60" s="38" t="e">
        <f>D57*F60</f>
        <v>#N/A</v>
      </c>
      <c r="J60" s="42" t="s">
        <v>30</v>
      </c>
      <c r="K60" s="43" t="e">
        <f t="shared" ref="K60:K61" si="1">IF(G60&lt;$O$18,G60,$O$18)</f>
        <v>#N/A</v>
      </c>
      <c r="L60" s="42" t="e">
        <f>IF(O18&gt;G60,"上限","実費")</f>
        <v>#N/A</v>
      </c>
      <c r="M60" s="43" t="e">
        <f>IF(L60="実費",K60*N60,G60*N60)</f>
        <v>#N/A</v>
      </c>
      <c r="N60" s="42">
        <f>D60</f>
        <v>0</v>
      </c>
      <c r="O60" s="55"/>
      <c r="P60" s="9"/>
      <c r="Q60" s="24"/>
    </row>
    <row r="61" spans="3:17" ht="24.95" hidden="1" customHeight="1" outlineLevel="1" x14ac:dyDescent="0.15">
      <c r="C61" s="45" t="s">
        <v>25</v>
      </c>
      <c r="D61" s="45">
        <f>E18-(D59+D60)</f>
        <v>0</v>
      </c>
      <c r="E61" s="46" t="e">
        <f>IF(D61="","",D61*D57*F61)</f>
        <v>#N/A</v>
      </c>
      <c r="F61" s="47">
        <v>1</v>
      </c>
      <c r="G61" s="38" t="e">
        <f>D57*F61</f>
        <v>#N/A</v>
      </c>
      <c r="J61" s="42" t="s">
        <v>31</v>
      </c>
      <c r="K61" s="43" t="e">
        <f t="shared" si="1"/>
        <v>#N/A</v>
      </c>
      <c r="L61" s="42" t="e">
        <f>IF(O18&gt;G61,"上限","実費")</f>
        <v>#N/A</v>
      </c>
      <c r="M61" s="43" t="e">
        <f>IF(L61="実費",K61*N61,G61*N61)</f>
        <v>#N/A</v>
      </c>
      <c r="N61" s="42">
        <f>D61</f>
        <v>0</v>
      </c>
      <c r="O61" s="55"/>
      <c r="P61" s="9"/>
      <c r="Q61" s="24"/>
    </row>
    <row r="62" spans="3:17" ht="24.95" hidden="1" customHeight="1" outlineLevel="1" x14ac:dyDescent="0.15">
      <c r="C62" s="48"/>
      <c r="D62" s="48">
        <f>SUM(D59:D61)</f>
        <v>0</v>
      </c>
      <c r="E62" s="49" t="e">
        <f>SUM(E59:E61)</f>
        <v>#N/A</v>
      </c>
      <c r="F62" s="49"/>
      <c r="G62" s="34"/>
      <c r="M62" s="44" t="e">
        <f>ROUNDDOWN(SUM(M59:M61),0)</f>
        <v>#N/A</v>
      </c>
      <c r="N62" s="50">
        <f>SUM(N59:N61)</f>
        <v>0</v>
      </c>
      <c r="O62" s="50"/>
      <c r="P62" s="9"/>
      <c r="Q62" s="24"/>
    </row>
    <row r="63" spans="3:17" ht="24.95" hidden="1" customHeight="1" outlineLevel="1" x14ac:dyDescent="0.15">
      <c r="M63" s="23"/>
      <c r="P63" s="9"/>
      <c r="Q63" s="24"/>
    </row>
    <row r="64" spans="3:17" ht="24.95" hidden="1" customHeight="1" outlineLevel="1" x14ac:dyDescent="0.15">
      <c r="M64" s="23"/>
      <c r="P64" s="9"/>
      <c r="Q64" s="24"/>
    </row>
    <row r="65" spans="1:18" ht="24.95" hidden="1" customHeight="1" outlineLevel="1" thickBot="1" x14ac:dyDescent="0.2">
      <c r="C65" s="9" t="s">
        <v>34</v>
      </c>
      <c r="K65" s="51"/>
      <c r="M65" s="23"/>
      <c r="P65" s="9"/>
      <c r="Q65" s="24"/>
    </row>
    <row r="66" spans="1:18" ht="24.95" hidden="1" customHeight="1" outlineLevel="1" thickTop="1" thickBot="1" x14ac:dyDescent="0.2">
      <c r="C66" s="27" t="s">
        <v>14</v>
      </c>
      <c r="D66" s="27" t="s">
        <v>2</v>
      </c>
      <c r="J66" s="28" t="s">
        <v>15</v>
      </c>
      <c r="K66" s="29">
        <f>N19</f>
        <v>0</v>
      </c>
      <c r="M66" s="28">
        <f>E19</f>
        <v>0</v>
      </c>
      <c r="N66" s="30" t="s">
        <v>16</v>
      </c>
      <c r="P66" s="9"/>
      <c r="Q66" s="24"/>
    </row>
    <row r="67" spans="1:18" ht="24.95" hidden="1" customHeight="1" outlineLevel="1" thickTop="1" x14ac:dyDescent="0.15">
      <c r="C67" s="53">
        <f>J19</f>
        <v>0</v>
      </c>
      <c r="D67" s="31" t="e">
        <f>VLOOKUP(C67,宿泊区分!$A$3:$B$10,2,)</f>
        <v>#N/A</v>
      </c>
      <c r="P67" s="9"/>
      <c r="Q67" s="24"/>
    </row>
    <row r="68" spans="1:18" ht="24.95" hidden="1" customHeight="1" outlineLevel="1" x14ac:dyDescent="0.15">
      <c r="C68" s="33"/>
      <c r="D68" s="33"/>
      <c r="E68" s="34"/>
      <c r="F68" s="34"/>
      <c r="G68" s="34" t="s">
        <v>17</v>
      </c>
      <c r="K68" s="9" t="s">
        <v>19</v>
      </c>
      <c r="L68" s="9" t="s">
        <v>20</v>
      </c>
      <c r="M68" s="9" t="s">
        <v>21</v>
      </c>
      <c r="N68" s="9" t="s">
        <v>22</v>
      </c>
      <c r="P68" s="9"/>
      <c r="Q68" s="24"/>
    </row>
    <row r="69" spans="1:18" ht="24.95" hidden="1" customHeight="1" outlineLevel="1" x14ac:dyDescent="0.15">
      <c r="C69" s="35" t="s">
        <v>18</v>
      </c>
      <c r="D69" s="35">
        <f>IF((D30+D40+D49+D59)=31,0,IF(F19&lt;=31,E19,31-(D30+D40+D49+D59)))</f>
        <v>0</v>
      </c>
      <c r="E69" s="36" t="e">
        <f>D67*D69</f>
        <v>#N/A</v>
      </c>
      <c r="F69" s="37">
        <v>1</v>
      </c>
      <c r="G69" s="38" t="e">
        <f>D67*F69</f>
        <v>#N/A</v>
      </c>
      <c r="J69" s="42" t="s">
        <v>35</v>
      </c>
      <c r="K69" s="43" t="e">
        <f>IF(G69&lt;$O$19,G69,$O$19)</f>
        <v>#N/A</v>
      </c>
      <c r="L69" s="42" t="e">
        <f>IF(O19&gt;G69,"上限","実費")</f>
        <v>#N/A</v>
      </c>
      <c r="M69" s="43" t="e">
        <f>IF(L69="実費",K69*N69,G68*N69)</f>
        <v>#N/A</v>
      </c>
      <c r="N69" s="42">
        <f>D69</f>
        <v>0</v>
      </c>
      <c r="O69" s="44"/>
      <c r="P69" s="9"/>
      <c r="Q69" s="24"/>
    </row>
    <row r="70" spans="1:18" ht="24.95" hidden="1" customHeight="1" outlineLevel="1" x14ac:dyDescent="0.15">
      <c r="C70" s="39" t="s">
        <v>23</v>
      </c>
      <c r="D70" s="54">
        <f>IF(F19&lt;=61,E19-D69,IF((D31+D41+D50+D60)=30,0,IF(E18&lt;E19,30-(D31+D41+D50+D41),IF(30-(D60+D50+D41+D31)&lt;=E19,30-(D60+D50+D41+D31),E19))))</f>
        <v>0</v>
      </c>
      <c r="E70" s="40" t="e">
        <f>IF(D70="","",D70*D67*F70)</f>
        <v>#N/A</v>
      </c>
      <c r="F70" s="41">
        <v>1</v>
      </c>
      <c r="G70" s="38" t="e">
        <f>D67*F70</f>
        <v>#N/A</v>
      </c>
      <c r="J70" s="42" t="s">
        <v>30</v>
      </c>
      <c r="K70" s="43" t="e">
        <f t="shared" ref="K70" si="2">IF(G70&lt;$O$19,G70,$O$19)</f>
        <v>#N/A</v>
      </c>
      <c r="L70" s="42" t="e">
        <f>IF(O19&gt;G70,"上限","実費")</f>
        <v>#N/A</v>
      </c>
      <c r="M70" s="43" t="e">
        <f>IF(L70="実費",K70*N70,G70*N70)</f>
        <v>#N/A</v>
      </c>
      <c r="N70" s="42">
        <f>D70</f>
        <v>0</v>
      </c>
      <c r="O70" s="55"/>
      <c r="P70" s="9"/>
      <c r="Q70" s="24"/>
    </row>
    <row r="71" spans="1:18" ht="24.95" hidden="1" customHeight="1" outlineLevel="1" x14ac:dyDescent="0.15">
      <c r="C71" s="45" t="s">
        <v>25</v>
      </c>
      <c r="D71" s="45">
        <f>E19-(D69+D70)</f>
        <v>0</v>
      </c>
      <c r="E71" s="46" t="e">
        <f>IF(D71="","",D71*D67*F71)</f>
        <v>#N/A</v>
      </c>
      <c r="F71" s="47">
        <v>1</v>
      </c>
      <c r="G71" s="38" t="e">
        <f>D67*F71</f>
        <v>#N/A</v>
      </c>
      <c r="J71" s="42" t="s">
        <v>31</v>
      </c>
      <c r="K71" s="43" t="e">
        <f>IF(G71&lt;$O$19,G71,$O$19)</f>
        <v>#N/A</v>
      </c>
      <c r="L71" s="42" t="e">
        <f>IF(O19&gt;G71,"上限","実費")</f>
        <v>#N/A</v>
      </c>
      <c r="M71" s="43" t="e">
        <f>IF(L71="実費",K71*N71,G71*N71)</f>
        <v>#N/A</v>
      </c>
      <c r="N71" s="42">
        <f>D71</f>
        <v>0</v>
      </c>
      <c r="O71" s="55"/>
      <c r="P71" s="9"/>
      <c r="Q71" s="24"/>
    </row>
    <row r="72" spans="1:18" ht="24.95" hidden="1" customHeight="1" outlineLevel="1" x14ac:dyDescent="0.15">
      <c r="C72" s="48"/>
      <c r="D72" s="48">
        <f>SUM(D69:D71)</f>
        <v>0</v>
      </c>
      <c r="E72" s="49" t="e">
        <f>SUM(E69:E71)</f>
        <v>#N/A</v>
      </c>
      <c r="F72" s="49"/>
      <c r="G72" s="34"/>
      <c r="M72" s="44" t="e">
        <f>ROUNDDOWN(SUM(M69:M71),0)</f>
        <v>#N/A</v>
      </c>
      <c r="N72" s="50">
        <f>SUM(N69:N71)</f>
        <v>0</v>
      </c>
      <c r="O72" s="50"/>
      <c r="P72" s="9"/>
      <c r="Q72" s="24"/>
    </row>
    <row r="73" spans="1:18" ht="24.95" customHeight="1" collapsed="1" thickBot="1" x14ac:dyDescent="0.2">
      <c r="M73" s="23"/>
      <c r="P73" s="9"/>
      <c r="Q73" s="24"/>
    </row>
    <row r="74" spans="1:18" ht="50.1" customHeight="1" thickTop="1" thickBot="1" x14ac:dyDescent="0.2">
      <c r="B74" s="172" t="s">
        <v>186</v>
      </c>
      <c r="C74" s="172"/>
      <c r="D74" s="173"/>
      <c r="E74" s="173"/>
      <c r="F74" s="417" t="s">
        <v>187</v>
      </c>
      <c r="G74" s="417"/>
      <c r="H74" s="417"/>
      <c r="I74" s="417"/>
      <c r="J74" s="417"/>
      <c r="K74" s="417"/>
      <c r="L74" s="417"/>
      <c r="M74" s="23"/>
      <c r="N74" s="190" t="s">
        <v>183</v>
      </c>
      <c r="O74" s="413"/>
      <c r="P74" s="414"/>
      <c r="Q74" s="24"/>
    </row>
    <row r="75" spans="1:18" ht="50.1" customHeight="1" thickTop="1" thickBot="1" x14ac:dyDescent="0.2">
      <c r="F75" s="417"/>
      <c r="G75" s="417"/>
      <c r="H75" s="417"/>
      <c r="I75" s="417"/>
      <c r="J75" s="417"/>
      <c r="K75" s="417"/>
      <c r="L75" s="417"/>
      <c r="N75" s="418" t="s">
        <v>206</v>
      </c>
      <c r="O75" s="419"/>
      <c r="P75" s="238"/>
    </row>
    <row r="76" spans="1:18" ht="19.5" thickTop="1" thickBot="1" x14ac:dyDescent="0.2">
      <c r="A76" s="68"/>
      <c r="B76" s="68"/>
      <c r="C76" s="68" t="s">
        <v>4</v>
      </c>
      <c r="D76" s="68" t="s">
        <v>5</v>
      </c>
      <c r="E76" s="68"/>
      <c r="F76" s="68"/>
      <c r="G76" s="68" t="s">
        <v>6</v>
      </c>
      <c r="H76" s="415" t="s">
        <v>7</v>
      </c>
      <c r="I76" s="415"/>
      <c r="J76" s="68" t="s">
        <v>8</v>
      </c>
      <c r="K76" s="146" t="s">
        <v>103</v>
      </c>
      <c r="L76" s="68" t="s">
        <v>9</v>
      </c>
      <c r="M76" s="68" t="s">
        <v>10</v>
      </c>
      <c r="N76" s="68"/>
      <c r="O76" s="68"/>
      <c r="P76" s="68"/>
      <c r="Q76" s="69"/>
      <c r="R76" s="68"/>
    </row>
    <row r="77" spans="1:18" ht="44.25" customHeight="1" thickTop="1" x14ac:dyDescent="0.15">
      <c r="B77" s="373"/>
      <c r="C77" s="396" t="s">
        <v>212</v>
      </c>
      <c r="D77" s="398" t="s">
        <v>213</v>
      </c>
      <c r="E77" s="400" t="s">
        <v>188</v>
      </c>
      <c r="F77" s="380" t="s">
        <v>211</v>
      </c>
      <c r="G77" s="408" t="s">
        <v>189</v>
      </c>
      <c r="H77" s="409"/>
      <c r="I77" s="410"/>
      <c r="J77" s="402" t="s">
        <v>191</v>
      </c>
      <c r="K77" s="389" t="s">
        <v>176</v>
      </c>
      <c r="L77" s="184" t="s">
        <v>177</v>
      </c>
      <c r="M77" s="406" t="s">
        <v>179</v>
      </c>
      <c r="N77" s="379" t="s">
        <v>180</v>
      </c>
      <c r="O77" s="387" t="s">
        <v>181</v>
      </c>
      <c r="P77" s="387" t="s">
        <v>224</v>
      </c>
      <c r="Q77" s="14"/>
      <c r="R77" s="402" t="s">
        <v>164</v>
      </c>
    </row>
    <row r="78" spans="1:18" ht="50.1" customHeight="1" x14ac:dyDescent="0.15">
      <c r="B78" s="374"/>
      <c r="C78" s="397"/>
      <c r="D78" s="399"/>
      <c r="E78" s="400"/>
      <c r="F78" s="401"/>
      <c r="G78" s="183" t="s">
        <v>214</v>
      </c>
      <c r="H78" s="404" t="s">
        <v>190</v>
      </c>
      <c r="I78" s="405"/>
      <c r="J78" s="403"/>
      <c r="K78" s="389"/>
      <c r="L78" s="189" t="s">
        <v>178</v>
      </c>
      <c r="M78" s="407"/>
      <c r="N78" s="379"/>
      <c r="O78" s="387"/>
      <c r="P78" s="387"/>
      <c r="Q78" s="14"/>
      <c r="R78" s="403"/>
    </row>
    <row r="79" spans="1:18" ht="35.1" customHeight="1" x14ac:dyDescent="0.15">
      <c r="B79" s="15">
        <v>1</v>
      </c>
      <c r="C79" s="228"/>
      <c r="D79" s="229"/>
      <c r="E79" s="16">
        <f>DATEDIF(C79,D79,"D")</f>
        <v>0</v>
      </c>
      <c r="F79" s="17">
        <f>E79</f>
        <v>0</v>
      </c>
      <c r="G79" s="256"/>
      <c r="H79" s="385"/>
      <c r="I79" s="386"/>
      <c r="J79" s="254"/>
      <c r="K79" s="18" t="e">
        <f>VLOOKUP(J79,宿泊区分!$A$3:$B$10,2,)</f>
        <v>#N/A</v>
      </c>
      <c r="L79" s="234"/>
      <c r="M79" s="236"/>
      <c r="N79" s="19">
        <f>L79*M79</f>
        <v>0</v>
      </c>
      <c r="O79" s="20" t="str">
        <f>IF(ISERROR(N79/E79),"",N79/E79)</f>
        <v/>
      </c>
      <c r="P79" s="79">
        <f>IFERROR(M99,0)</f>
        <v>0</v>
      </c>
      <c r="Q79" s="21"/>
      <c r="R79" s="239"/>
    </row>
    <row r="80" spans="1:18" ht="35.1" customHeight="1" x14ac:dyDescent="0.15">
      <c r="B80" s="22">
        <v>2</v>
      </c>
      <c r="C80" s="228"/>
      <c r="D80" s="229"/>
      <c r="E80" s="16">
        <f t="shared" ref="E80:E83" si="3">DATEDIF(C80,D80,"D")</f>
        <v>0</v>
      </c>
      <c r="F80" s="17">
        <f>SUM(E79:E80)</f>
        <v>0</v>
      </c>
      <c r="G80" s="256"/>
      <c r="H80" s="385"/>
      <c r="I80" s="386"/>
      <c r="J80" s="254"/>
      <c r="K80" s="18" t="e">
        <f>VLOOKUP(J80,宿泊区分!$A$3:$B$10,2,)</f>
        <v>#N/A</v>
      </c>
      <c r="L80" s="234"/>
      <c r="M80" s="236"/>
      <c r="N80" s="19">
        <f>L80*M80</f>
        <v>0</v>
      </c>
      <c r="O80" s="20" t="str">
        <f t="shared" ref="O80:O83" si="4">IF(ISERROR(N80/E80),"",N80/E80)</f>
        <v/>
      </c>
      <c r="P80" s="79">
        <f>IFERROR(M108,0)</f>
        <v>0</v>
      </c>
      <c r="Q80" s="21"/>
      <c r="R80" s="239"/>
    </row>
    <row r="81" spans="2:18" ht="35.1" customHeight="1" x14ac:dyDescent="0.15">
      <c r="B81" s="22">
        <v>3</v>
      </c>
      <c r="C81" s="228"/>
      <c r="D81" s="229"/>
      <c r="E81" s="16">
        <f t="shared" si="3"/>
        <v>0</v>
      </c>
      <c r="F81" s="17">
        <f>SUM(E79:E81)</f>
        <v>0</v>
      </c>
      <c r="G81" s="256"/>
      <c r="H81" s="385"/>
      <c r="I81" s="386"/>
      <c r="J81" s="254"/>
      <c r="K81" s="18" t="e">
        <f>VLOOKUP(J81,宿泊区分!$A$3:$B$10,2,)</f>
        <v>#N/A</v>
      </c>
      <c r="L81" s="234"/>
      <c r="M81" s="236"/>
      <c r="N81" s="19">
        <f>L81*M81</f>
        <v>0</v>
      </c>
      <c r="O81" s="20" t="str">
        <f t="shared" si="4"/>
        <v/>
      </c>
      <c r="P81" s="79">
        <f>IFERROR(M117,0)</f>
        <v>0</v>
      </c>
      <c r="Q81" s="21"/>
      <c r="R81" s="239"/>
    </row>
    <row r="82" spans="2:18" ht="35.1" customHeight="1" x14ac:dyDescent="0.15">
      <c r="B82" s="22">
        <v>4</v>
      </c>
      <c r="C82" s="228"/>
      <c r="D82" s="229"/>
      <c r="E82" s="16">
        <f t="shared" si="3"/>
        <v>0</v>
      </c>
      <c r="F82" s="17">
        <f>SUM(E79:E82)</f>
        <v>0</v>
      </c>
      <c r="G82" s="256"/>
      <c r="H82" s="385"/>
      <c r="I82" s="386"/>
      <c r="J82" s="254"/>
      <c r="K82" s="18" t="e">
        <f>VLOOKUP(J82,宿泊区分!$A$3:$B$10,2,)</f>
        <v>#N/A</v>
      </c>
      <c r="L82" s="234"/>
      <c r="M82" s="236"/>
      <c r="N82" s="19">
        <f>L82*M82</f>
        <v>0</v>
      </c>
      <c r="O82" s="20" t="str">
        <f t="shared" si="4"/>
        <v/>
      </c>
      <c r="P82" s="79">
        <f>IFERROR(M127,0)</f>
        <v>0</v>
      </c>
      <c r="Q82" s="21"/>
      <c r="R82" s="239"/>
    </row>
    <row r="83" spans="2:18" ht="35.1" customHeight="1" thickBot="1" x14ac:dyDescent="0.2">
      <c r="B83" s="22">
        <v>5</v>
      </c>
      <c r="C83" s="230"/>
      <c r="D83" s="231"/>
      <c r="E83" s="16">
        <f t="shared" si="3"/>
        <v>0</v>
      </c>
      <c r="F83" s="17">
        <f>SUM(E79:E83)</f>
        <v>0</v>
      </c>
      <c r="G83" s="257"/>
      <c r="H83" s="411"/>
      <c r="I83" s="412"/>
      <c r="J83" s="255"/>
      <c r="K83" s="18" t="e">
        <f>VLOOKUP(J83,宿泊区分!$A$3:$B$10,2,)</f>
        <v>#N/A</v>
      </c>
      <c r="L83" s="235"/>
      <c r="M83" s="237"/>
      <c r="N83" s="19">
        <f>L83*M83</f>
        <v>0</v>
      </c>
      <c r="O83" s="20" t="str">
        <f t="shared" si="4"/>
        <v/>
      </c>
      <c r="P83" s="79">
        <f>IFERROR(M137,0)</f>
        <v>0</v>
      </c>
      <c r="Q83" s="21"/>
      <c r="R83" s="240"/>
    </row>
    <row r="84" spans="2:18" ht="24.95" customHeight="1" thickTop="1" x14ac:dyDescent="0.15">
      <c r="B84" s="24"/>
      <c r="C84" s="24"/>
      <c r="D84" s="25" t="s">
        <v>11</v>
      </c>
      <c r="E84" s="25">
        <f>SUM(E79:E83)</f>
        <v>0</v>
      </c>
      <c r="F84" s="25"/>
      <c r="G84" s="12"/>
      <c r="H84" s="24"/>
      <c r="I84" s="24"/>
      <c r="J84" s="24"/>
      <c r="K84" s="24"/>
      <c r="L84" s="24"/>
      <c r="M84" s="194"/>
      <c r="N84" s="195"/>
      <c r="O84" s="91" t="s">
        <v>192</v>
      </c>
      <c r="P84" s="92">
        <f>SUM(P79:P83)</f>
        <v>0</v>
      </c>
      <c r="Q84" s="26"/>
      <c r="R84" s="24"/>
    </row>
    <row r="85" spans="2:18" ht="16.5" thickBot="1" x14ac:dyDescent="0.2"/>
    <row r="86" spans="2:18" ht="46.5" customHeight="1" thickTop="1" thickBot="1" x14ac:dyDescent="0.2">
      <c r="N86" s="93" t="s">
        <v>52</v>
      </c>
      <c r="O86" s="186" t="s">
        <v>193</v>
      </c>
      <c r="P86" s="193">
        <f>P20+P84</f>
        <v>0</v>
      </c>
    </row>
    <row r="87" spans="2:18" ht="16.5" thickTop="1" x14ac:dyDescent="0.15"/>
    <row r="89" spans="2:18" ht="19.5" hidden="1" outlineLevel="1" x14ac:dyDescent="0.15">
      <c r="B89" s="10" t="s">
        <v>36</v>
      </c>
    </row>
    <row r="90" spans="2:18" ht="19.5" hidden="1" outlineLevel="1" x14ac:dyDescent="0.15">
      <c r="B90" s="10"/>
    </row>
    <row r="91" spans="2:18" ht="24.95" hidden="1" customHeight="1" outlineLevel="1" thickBot="1" x14ac:dyDescent="0.2">
      <c r="C91" s="9" t="s">
        <v>13</v>
      </c>
    </row>
    <row r="92" spans="2:18" ht="24.95" hidden="1" customHeight="1" outlineLevel="1" thickTop="1" thickBot="1" x14ac:dyDescent="0.2">
      <c r="C92" s="27" t="s">
        <v>14</v>
      </c>
      <c r="D92" s="27" t="s">
        <v>2</v>
      </c>
      <c r="J92" s="28" t="s">
        <v>15</v>
      </c>
      <c r="K92" s="29">
        <f>L79</f>
        <v>0</v>
      </c>
      <c r="M92" s="28">
        <f>E79</f>
        <v>0</v>
      </c>
      <c r="N92" s="30" t="s">
        <v>16</v>
      </c>
      <c r="P92" s="9"/>
      <c r="Q92" s="24"/>
    </row>
    <row r="93" spans="2:18" ht="24.95" hidden="1" customHeight="1" outlineLevel="1" thickTop="1" x14ac:dyDescent="0.15">
      <c r="C93" s="9">
        <f>J79</f>
        <v>0</v>
      </c>
      <c r="D93" s="31" t="e">
        <f>VLOOKUP(C93,宿泊区分!$A$3:$B$10,2,)</f>
        <v>#N/A</v>
      </c>
      <c r="P93" s="9"/>
      <c r="Q93" s="24"/>
    </row>
    <row r="94" spans="2:18" ht="24.95" hidden="1" customHeight="1" outlineLevel="1" x14ac:dyDescent="0.15">
      <c r="C94" s="32"/>
      <c r="D94" s="33"/>
      <c r="E94" s="34"/>
      <c r="F94" s="34"/>
      <c r="G94" s="34" t="s">
        <v>17</v>
      </c>
      <c r="P94" s="9"/>
      <c r="Q94" s="24"/>
    </row>
    <row r="95" spans="2:18" ht="24.95" hidden="1" customHeight="1" outlineLevel="1" x14ac:dyDescent="0.15">
      <c r="C95" s="35" t="s">
        <v>18</v>
      </c>
      <c r="D95" s="35">
        <f>IF(E79&gt;31,31,E79)</f>
        <v>0</v>
      </c>
      <c r="E95" s="36" t="e">
        <f>D93*D95</f>
        <v>#N/A</v>
      </c>
      <c r="F95" s="37">
        <v>1</v>
      </c>
      <c r="G95" s="38" t="e">
        <f>D93*F95</f>
        <v>#N/A</v>
      </c>
      <c r="K95" s="9" t="s">
        <v>19</v>
      </c>
      <c r="L95" s="9" t="s">
        <v>20</v>
      </c>
      <c r="M95" s="9" t="s">
        <v>21</v>
      </c>
      <c r="N95" s="9" t="s">
        <v>22</v>
      </c>
      <c r="P95" s="9"/>
      <c r="Q95" s="24"/>
    </row>
    <row r="96" spans="2:18" ht="24.95" hidden="1" customHeight="1" outlineLevel="1" x14ac:dyDescent="0.15">
      <c r="C96" s="39" t="s">
        <v>23</v>
      </c>
      <c r="D96" s="39">
        <f>IF(31&lt;E79,IF(E79&gt;61,30,E79-31),0)</f>
        <v>0</v>
      </c>
      <c r="E96" s="40" t="e">
        <f>IF(D96="","",D96*D93*F96)</f>
        <v>#N/A</v>
      </c>
      <c r="F96" s="41">
        <v>0.9</v>
      </c>
      <c r="G96" s="38" t="e">
        <f>D93*F96</f>
        <v>#N/A</v>
      </c>
      <c r="J96" s="42" t="s">
        <v>24</v>
      </c>
      <c r="K96" s="43" t="e">
        <f>IF(G95&lt;$O$79,G95,$O$79)</f>
        <v>#N/A</v>
      </c>
      <c r="L96" s="42" t="e">
        <f>IF(O79&gt;G95,"上限","実費")</f>
        <v>#N/A</v>
      </c>
      <c r="M96" s="43" t="e">
        <f>IF(L96="実費",K96*N96,$G$95*N96)</f>
        <v>#N/A</v>
      </c>
      <c r="N96" s="42">
        <f>D95</f>
        <v>0</v>
      </c>
      <c r="O96" s="44"/>
      <c r="P96" s="9"/>
      <c r="Q96" s="24"/>
    </row>
    <row r="97" spans="2:17" ht="24.95" hidden="1" customHeight="1" outlineLevel="1" x14ac:dyDescent="0.15">
      <c r="C97" s="45" t="s">
        <v>25</v>
      </c>
      <c r="D97" s="45">
        <f>IF(60&lt;E79,E79-61,0)</f>
        <v>0</v>
      </c>
      <c r="E97" s="46" t="e">
        <f>IF(D97="","",D97*D93*F97)</f>
        <v>#N/A</v>
      </c>
      <c r="F97" s="47">
        <v>0.8</v>
      </c>
      <c r="G97" s="38" t="e">
        <f>D93*F97</f>
        <v>#N/A</v>
      </c>
      <c r="J97" s="42" t="s">
        <v>26</v>
      </c>
      <c r="K97" s="43" t="e">
        <f>IF(G96&lt;$O$79,G96,$O$79)</f>
        <v>#N/A</v>
      </c>
      <c r="L97" s="42" t="e">
        <f>IF(O79&gt;G96,"上限","実費")</f>
        <v>#N/A</v>
      </c>
      <c r="M97" s="43" t="e">
        <f>IF(L97="実費",K97*N97,G96*N97)</f>
        <v>#N/A</v>
      </c>
      <c r="N97" s="42">
        <f>D96</f>
        <v>0</v>
      </c>
      <c r="O97" s="44"/>
      <c r="P97" s="9"/>
      <c r="Q97" s="24"/>
    </row>
    <row r="98" spans="2:17" ht="24.95" hidden="1" customHeight="1" outlineLevel="1" x14ac:dyDescent="0.15">
      <c r="C98" s="48"/>
      <c r="D98" s="48">
        <f>SUM(D95:D97)</f>
        <v>0</v>
      </c>
      <c r="E98" s="49" t="e">
        <f>SUM(E95:E97)</f>
        <v>#N/A</v>
      </c>
      <c r="F98" s="49"/>
      <c r="G98" s="34"/>
      <c r="J98" s="42" t="s">
        <v>27</v>
      </c>
      <c r="K98" s="43" t="e">
        <f>IF(G97&lt;$O$79,G97,$O$79)</f>
        <v>#N/A</v>
      </c>
      <c r="L98" s="42" t="e">
        <f>IF(O79&gt;G97,"上限","実費")</f>
        <v>#N/A</v>
      </c>
      <c r="M98" s="43" t="e">
        <f>IF(L98="実費",K98*N98,G97*N98)</f>
        <v>#N/A</v>
      </c>
      <c r="N98" s="42">
        <f>D97</f>
        <v>0</v>
      </c>
      <c r="O98" s="44"/>
      <c r="P98" s="9"/>
      <c r="Q98" s="24"/>
    </row>
    <row r="99" spans="2:17" ht="24.95" hidden="1" customHeight="1" outlineLevel="1" x14ac:dyDescent="0.15">
      <c r="M99" s="44" t="e">
        <f>ROUNDDOWN(SUM(M96:M98),0)</f>
        <v>#N/A</v>
      </c>
      <c r="N99" s="50">
        <f>SUM(N96:N98)</f>
        <v>0</v>
      </c>
      <c r="O99" s="50"/>
      <c r="P99" s="9"/>
      <c r="Q99" s="24"/>
    </row>
    <row r="100" spans="2:17" ht="24.95" hidden="1" customHeight="1" outlineLevel="1" x14ac:dyDescent="0.15">
      <c r="M100" s="23"/>
      <c r="P100" s="9"/>
      <c r="Q100" s="24"/>
    </row>
    <row r="101" spans="2:17" ht="24.95" hidden="1" customHeight="1" outlineLevel="1" thickBot="1" x14ac:dyDescent="0.2">
      <c r="C101" s="9" t="s">
        <v>28</v>
      </c>
      <c r="K101" s="51"/>
      <c r="M101" s="23"/>
      <c r="P101" s="52"/>
      <c r="Q101" s="25"/>
    </row>
    <row r="102" spans="2:17" ht="24.95" hidden="1" customHeight="1" outlineLevel="1" thickTop="1" thickBot="1" x14ac:dyDescent="0.2">
      <c r="C102" s="27" t="s">
        <v>14</v>
      </c>
      <c r="D102" s="27" t="s">
        <v>2</v>
      </c>
      <c r="J102" s="28" t="s">
        <v>15</v>
      </c>
      <c r="K102" s="29">
        <f>L80</f>
        <v>0</v>
      </c>
      <c r="M102" s="28">
        <f>E80</f>
        <v>0</v>
      </c>
      <c r="N102" s="30" t="s">
        <v>16</v>
      </c>
      <c r="P102" s="52"/>
      <c r="Q102" s="25"/>
    </row>
    <row r="103" spans="2:17" ht="24.95" hidden="1" customHeight="1" outlineLevel="1" thickTop="1" x14ac:dyDescent="0.15">
      <c r="B103" s="10"/>
      <c r="C103" s="53">
        <f>J80</f>
        <v>0</v>
      </c>
      <c r="D103" s="31" t="e">
        <f>VLOOKUP(C103,宿泊区分!$A$3:$B$10,2,)</f>
        <v>#N/A</v>
      </c>
      <c r="P103" s="9"/>
      <c r="Q103" s="24"/>
    </row>
    <row r="104" spans="2:17" ht="24.95" hidden="1" customHeight="1" outlineLevel="1" x14ac:dyDescent="0.15">
      <c r="B104" s="10"/>
      <c r="C104" s="33"/>
      <c r="D104" s="33"/>
      <c r="E104" s="34"/>
      <c r="F104" s="34"/>
      <c r="G104" s="34" t="s">
        <v>17</v>
      </c>
      <c r="K104" s="9" t="s">
        <v>19</v>
      </c>
      <c r="L104" s="9" t="s">
        <v>20</v>
      </c>
      <c r="M104" s="9" t="s">
        <v>21</v>
      </c>
      <c r="N104" s="9" t="s">
        <v>22</v>
      </c>
      <c r="P104" s="9"/>
      <c r="Q104" s="24"/>
    </row>
    <row r="105" spans="2:17" ht="24.95" hidden="1" customHeight="1" outlineLevel="1" x14ac:dyDescent="0.15">
      <c r="B105" s="10"/>
      <c r="C105" s="35" t="s">
        <v>18</v>
      </c>
      <c r="D105" s="35">
        <f>IF(F80&lt;=31,E80,IF(31&gt;E79&gt;=E80,31-D95,E80))</f>
        <v>0</v>
      </c>
      <c r="E105" s="36" t="e">
        <f>D103*D105</f>
        <v>#N/A</v>
      </c>
      <c r="F105" s="37">
        <v>1</v>
      </c>
      <c r="G105" s="38" t="e">
        <f>D103*F105</f>
        <v>#N/A</v>
      </c>
      <c r="J105" s="42" t="s">
        <v>29</v>
      </c>
      <c r="K105" s="43" t="e">
        <f>IF(G105&lt;O80,G105,O80)</f>
        <v>#N/A</v>
      </c>
      <c r="L105" s="42" t="e">
        <f>IF(O80&gt;$G$40,"上限","実費")</f>
        <v>#N/A</v>
      </c>
      <c r="M105" s="43" t="e">
        <f>IF(L105="実費",K105*N105,G105*N105)</f>
        <v>#N/A</v>
      </c>
      <c r="N105" s="42">
        <f>D105</f>
        <v>0</v>
      </c>
      <c r="O105" s="44"/>
      <c r="P105" s="9"/>
      <c r="Q105" s="24"/>
    </row>
    <row r="106" spans="2:17" ht="24.95" hidden="1" customHeight="1" outlineLevel="1" x14ac:dyDescent="0.15">
      <c r="B106" s="10"/>
      <c r="C106" s="39" t="s">
        <v>23</v>
      </c>
      <c r="D106" s="54">
        <f>IF(F80&lt;=61,F80-(F79+D105),IF(D96=30,0,IF(E79&lt;=E80,30-D96,IF(30-D96&lt;=E80,30-D96,E80))))</f>
        <v>0</v>
      </c>
      <c r="E106" s="40" t="e">
        <f>IF(D106="","",D106*D103*F106)</f>
        <v>#N/A</v>
      </c>
      <c r="F106" s="41">
        <v>0.9</v>
      </c>
      <c r="G106" s="38" t="e">
        <f>D103*F106</f>
        <v>#N/A</v>
      </c>
      <c r="J106" s="42" t="s">
        <v>30</v>
      </c>
      <c r="K106" s="43" t="e">
        <f>IF(G106&lt;O80,G106,O80)</f>
        <v>#N/A</v>
      </c>
      <c r="L106" s="42" t="e">
        <f>IF(O80&gt;$G$41,"上限","実費")</f>
        <v>#N/A</v>
      </c>
      <c r="M106" s="43" t="e">
        <f>IF(L106="実費",K106*N106,G106*N106)</f>
        <v>#N/A</v>
      </c>
      <c r="N106" s="42">
        <f>D106</f>
        <v>0</v>
      </c>
      <c r="O106" s="55"/>
      <c r="P106" s="9"/>
      <c r="Q106" s="24"/>
    </row>
    <row r="107" spans="2:17" ht="24.95" hidden="1" customHeight="1" outlineLevel="1" x14ac:dyDescent="0.15">
      <c r="B107" s="10"/>
      <c r="C107" s="45" t="s">
        <v>25</v>
      </c>
      <c r="D107" s="45">
        <f>E80-(D105+D106)</f>
        <v>0</v>
      </c>
      <c r="E107" s="46" t="e">
        <f>IF(D107="","",D107*D103*F107)</f>
        <v>#N/A</v>
      </c>
      <c r="F107" s="47">
        <v>0.8</v>
      </c>
      <c r="G107" s="38" t="e">
        <f>D103*F107</f>
        <v>#N/A</v>
      </c>
      <c r="J107" s="42" t="s">
        <v>31</v>
      </c>
      <c r="K107" s="43" t="e">
        <f>IF(G107&lt;O80,G107,O80)</f>
        <v>#N/A</v>
      </c>
      <c r="L107" s="42" t="e">
        <f>IF(O80&gt;G107,"上限","実費")</f>
        <v>#N/A</v>
      </c>
      <c r="M107" s="43" t="e">
        <f>IF(L107="実費",K107*N107,G107*N107)</f>
        <v>#N/A</v>
      </c>
      <c r="N107" s="42">
        <f>D107</f>
        <v>0</v>
      </c>
      <c r="O107" s="55"/>
      <c r="P107" s="9"/>
      <c r="Q107" s="24"/>
    </row>
    <row r="108" spans="2:17" ht="24.95" hidden="1" customHeight="1" outlineLevel="1" x14ac:dyDescent="0.15">
      <c r="B108" s="10"/>
      <c r="C108" s="48"/>
      <c r="D108" s="48">
        <f>SUM(D105:D107)</f>
        <v>0</v>
      </c>
      <c r="E108" s="49" t="e">
        <f>SUM(E105:E107)</f>
        <v>#N/A</v>
      </c>
      <c r="F108" s="49"/>
      <c r="G108" s="34"/>
      <c r="M108" s="44" t="e">
        <f>ROUNDDOWN(SUM(M105:M107),0)</f>
        <v>#N/A</v>
      </c>
      <c r="N108" s="50">
        <f>SUM(N105:N107)</f>
        <v>0</v>
      </c>
      <c r="O108" s="50"/>
      <c r="P108" s="9"/>
      <c r="Q108" s="24"/>
    </row>
    <row r="109" spans="2:17" ht="24.95" hidden="1" customHeight="1" outlineLevel="1" x14ac:dyDescent="0.15">
      <c r="M109" s="23"/>
      <c r="P109" s="9"/>
      <c r="Q109" s="24"/>
    </row>
    <row r="110" spans="2:17" ht="24.95" hidden="1" customHeight="1" outlineLevel="1" thickBot="1" x14ac:dyDescent="0.2">
      <c r="C110" s="9" t="s">
        <v>32</v>
      </c>
      <c r="K110" s="51"/>
      <c r="M110" s="23"/>
      <c r="P110" s="9"/>
      <c r="Q110" s="24"/>
    </row>
    <row r="111" spans="2:17" ht="24.95" hidden="1" customHeight="1" outlineLevel="1" thickTop="1" thickBot="1" x14ac:dyDescent="0.2">
      <c r="C111" s="27" t="s">
        <v>14</v>
      </c>
      <c r="D111" s="27" t="s">
        <v>2</v>
      </c>
      <c r="J111" s="28" t="s">
        <v>15</v>
      </c>
      <c r="K111" s="29">
        <f>L81</f>
        <v>0</v>
      </c>
      <c r="M111" s="28">
        <f>E81</f>
        <v>0</v>
      </c>
      <c r="N111" s="30" t="s">
        <v>16</v>
      </c>
      <c r="P111" s="9"/>
      <c r="Q111" s="24"/>
    </row>
    <row r="112" spans="2:17" ht="24.95" hidden="1" customHeight="1" outlineLevel="1" thickTop="1" x14ac:dyDescent="0.15">
      <c r="C112" s="53">
        <f>J81</f>
        <v>0</v>
      </c>
      <c r="D112" s="31" t="e">
        <f>VLOOKUP(C112,宿泊区分!$A$3:$B$10,2,)</f>
        <v>#N/A</v>
      </c>
      <c r="P112" s="9"/>
      <c r="Q112" s="24"/>
    </row>
    <row r="113" spans="3:17" ht="24.95" hidden="1" customHeight="1" outlineLevel="1" x14ac:dyDescent="0.15">
      <c r="C113" s="33"/>
      <c r="D113" s="33"/>
      <c r="E113" s="34"/>
      <c r="F113" s="34"/>
      <c r="G113" s="34" t="s">
        <v>17</v>
      </c>
      <c r="K113" s="9" t="s">
        <v>19</v>
      </c>
      <c r="L113" s="9" t="s">
        <v>20</v>
      </c>
      <c r="M113" s="9" t="s">
        <v>21</v>
      </c>
      <c r="N113" s="9" t="s">
        <v>22</v>
      </c>
      <c r="P113" s="9"/>
      <c r="Q113" s="24"/>
    </row>
    <row r="114" spans="3:17" ht="24.95" hidden="1" customHeight="1" outlineLevel="1" x14ac:dyDescent="0.15">
      <c r="C114" s="35" t="s">
        <v>18</v>
      </c>
      <c r="D114" s="35">
        <f>IF((D95+D105)=31,0,IF(F81&lt;=31,E81,31-(D95+D105)))</f>
        <v>0</v>
      </c>
      <c r="E114" s="36" t="e">
        <f>D112*D114</f>
        <v>#N/A</v>
      </c>
      <c r="F114" s="37">
        <v>1</v>
      </c>
      <c r="G114" s="38" t="e">
        <f>D112*F114</f>
        <v>#N/A</v>
      </c>
      <c r="J114" s="42" t="s">
        <v>29</v>
      </c>
      <c r="K114" s="43" t="e">
        <f>IF(G114&lt;O81,G114,O81)</f>
        <v>#N/A</v>
      </c>
      <c r="L114" s="42" t="e">
        <f>IF(O81&gt;$G$49,"上限","実費")</f>
        <v>#N/A</v>
      </c>
      <c r="M114" s="43" t="e">
        <f>IF(L114="実費",K114*N114,G114*N114)</f>
        <v>#N/A</v>
      </c>
      <c r="N114" s="42">
        <f>D114</f>
        <v>0</v>
      </c>
      <c r="O114" s="44"/>
      <c r="P114" s="9"/>
      <c r="Q114" s="24"/>
    </row>
    <row r="115" spans="3:17" ht="24.95" hidden="1" customHeight="1" outlineLevel="1" x14ac:dyDescent="0.15">
      <c r="C115" s="39" t="s">
        <v>23</v>
      </c>
      <c r="D115" s="54">
        <f>IF(F81&lt;=61,E81-D114,IF(D106=30,0,IF(E80&lt;E81,30-(D106+D96),IF(30-(D106+D96)&lt;=E81,30-(D106+D96),E81))))</f>
        <v>0</v>
      </c>
      <c r="E115" s="40" t="e">
        <f>IF(D115="","",D115*D112*F115)</f>
        <v>#N/A</v>
      </c>
      <c r="F115" s="41">
        <v>0.9</v>
      </c>
      <c r="G115" s="38" t="e">
        <f>D112*F115</f>
        <v>#N/A</v>
      </c>
      <c r="J115" s="42" t="s">
        <v>30</v>
      </c>
      <c r="K115" s="43" t="e">
        <f>IF(G115&lt;O81,G115,O81)</f>
        <v>#N/A</v>
      </c>
      <c r="L115" s="42" t="e">
        <f>IF(O81&gt;$G$50,"上限","実費")</f>
        <v>#N/A</v>
      </c>
      <c r="M115" s="43" t="e">
        <f>IF(L115="実費",K115*N115,G115*N115)</f>
        <v>#N/A</v>
      </c>
      <c r="N115" s="42">
        <f>D115</f>
        <v>0</v>
      </c>
      <c r="O115" s="55"/>
      <c r="P115" s="9"/>
      <c r="Q115" s="24"/>
    </row>
    <row r="116" spans="3:17" ht="24.95" hidden="1" customHeight="1" outlineLevel="1" x14ac:dyDescent="0.15">
      <c r="C116" s="45" t="s">
        <v>25</v>
      </c>
      <c r="D116" s="45">
        <f>E81-(D114+D115)</f>
        <v>0</v>
      </c>
      <c r="E116" s="46" t="e">
        <f>IF(D116="","",D116*D112*F116)</f>
        <v>#N/A</v>
      </c>
      <c r="F116" s="47">
        <v>0.8</v>
      </c>
      <c r="G116" s="38" t="e">
        <f>D112*F116</f>
        <v>#N/A</v>
      </c>
      <c r="J116" s="42" t="s">
        <v>31</v>
      </c>
      <c r="K116" s="43" t="e">
        <f>IF(G116&lt;O81,G116,O81)</f>
        <v>#N/A</v>
      </c>
      <c r="L116" s="42" t="e">
        <f>IF(O81&gt;G116,"上限","実費")</f>
        <v>#N/A</v>
      </c>
      <c r="M116" s="43" t="e">
        <f>IF(L116="実費",K116*N116,G116*N116)</f>
        <v>#N/A</v>
      </c>
      <c r="N116" s="42">
        <f>D116</f>
        <v>0</v>
      </c>
      <c r="O116" s="55"/>
      <c r="P116" s="9"/>
      <c r="Q116" s="24"/>
    </row>
    <row r="117" spans="3:17" ht="24.95" hidden="1" customHeight="1" outlineLevel="1" x14ac:dyDescent="0.15">
      <c r="C117" s="48"/>
      <c r="D117" s="48">
        <f>SUM(D114:D116)</f>
        <v>0</v>
      </c>
      <c r="E117" s="49" t="e">
        <f>SUM(E114:E116)</f>
        <v>#N/A</v>
      </c>
      <c r="F117" s="49"/>
      <c r="G117" s="34"/>
      <c r="M117" s="44" t="e">
        <f>ROUNDDOWN(SUM(M114:M116),0)</f>
        <v>#N/A</v>
      </c>
      <c r="N117" s="50">
        <f>SUM(N114:N116)</f>
        <v>0</v>
      </c>
      <c r="O117" s="50"/>
      <c r="P117" s="9"/>
      <c r="Q117" s="24"/>
    </row>
    <row r="118" spans="3:17" ht="24.95" hidden="1" customHeight="1" outlineLevel="1" x14ac:dyDescent="0.15">
      <c r="M118" s="23"/>
      <c r="P118" s="9"/>
      <c r="Q118" s="24"/>
    </row>
    <row r="119" spans="3:17" ht="24.95" hidden="1" customHeight="1" outlineLevel="1" x14ac:dyDescent="0.15">
      <c r="M119" s="23"/>
      <c r="P119" s="9"/>
      <c r="Q119" s="24"/>
    </row>
    <row r="120" spans="3:17" ht="24.95" hidden="1" customHeight="1" outlineLevel="1" thickBot="1" x14ac:dyDescent="0.2">
      <c r="C120" s="9" t="s">
        <v>33</v>
      </c>
      <c r="K120" s="51"/>
      <c r="M120" s="23"/>
      <c r="P120" s="9"/>
      <c r="Q120" s="24"/>
    </row>
    <row r="121" spans="3:17" ht="24.95" hidden="1" customHeight="1" outlineLevel="1" thickTop="1" thickBot="1" x14ac:dyDescent="0.2">
      <c r="C121" s="27" t="s">
        <v>14</v>
      </c>
      <c r="D121" s="27" t="s">
        <v>2</v>
      </c>
      <c r="J121" s="28" t="s">
        <v>15</v>
      </c>
      <c r="K121" s="29">
        <f>N82</f>
        <v>0</v>
      </c>
      <c r="M121" s="28">
        <f>E82</f>
        <v>0</v>
      </c>
      <c r="N121" s="30" t="s">
        <v>16</v>
      </c>
      <c r="P121" s="9"/>
      <c r="Q121" s="24"/>
    </row>
    <row r="122" spans="3:17" ht="24.95" hidden="1" customHeight="1" outlineLevel="1" thickTop="1" x14ac:dyDescent="0.15">
      <c r="C122" s="53">
        <f>J82</f>
        <v>0</v>
      </c>
      <c r="D122" s="31" t="e">
        <f>VLOOKUP(C122,宿泊区分!$A$3:$B$10,2,)</f>
        <v>#N/A</v>
      </c>
      <c r="P122" s="9"/>
      <c r="Q122" s="24"/>
    </row>
    <row r="123" spans="3:17" ht="24.95" hidden="1" customHeight="1" outlineLevel="1" x14ac:dyDescent="0.15">
      <c r="C123" s="33"/>
      <c r="D123" s="33"/>
      <c r="E123" s="34"/>
      <c r="F123" s="34"/>
      <c r="G123" s="34" t="s">
        <v>17</v>
      </c>
      <c r="K123" s="9" t="s">
        <v>19</v>
      </c>
      <c r="L123" s="9" t="s">
        <v>20</v>
      </c>
      <c r="M123" s="9" t="s">
        <v>21</v>
      </c>
      <c r="N123" s="9" t="s">
        <v>22</v>
      </c>
      <c r="P123" s="9"/>
      <c r="Q123" s="24"/>
    </row>
    <row r="124" spans="3:17" ht="24.95" hidden="1" customHeight="1" outlineLevel="1" x14ac:dyDescent="0.15">
      <c r="C124" s="35" t="s">
        <v>18</v>
      </c>
      <c r="D124" s="35">
        <f>IF((D95+D105+D114)=31,0,IF(F82&lt;=31,E82,31-(D95+D105+D114)))</f>
        <v>0</v>
      </c>
      <c r="E124" s="36" t="e">
        <f>D122*D124</f>
        <v>#N/A</v>
      </c>
      <c r="F124" s="37">
        <v>1</v>
      </c>
      <c r="G124" s="38" t="e">
        <f>D122*F124</f>
        <v>#N/A</v>
      </c>
      <c r="J124" s="42" t="s">
        <v>29</v>
      </c>
      <c r="K124" s="43" t="e">
        <f>IF(G124&lt;$O$82,G124,$O$82)</f>
        <v>#N/A</v>
      </c>
      <c r="L124" s="42" t="e">
        <f>IF(O82&gt;G124,"上限","実費")</f>
        <v>#N/A</v>
      </c>
      <c r="M124" s="43" t="e">
        <f>IF(L124="実費",K124*N124,G124*N124)</f>
        <v>#N/A</v>
      </c>
      <c r="N124" s="42">
        <f>D124</f>
        <v>0</v>
      </c>
      <c r="O124" s="44"/>
      <c r="P124" s="9"/>
      <c r="Q124" s="24"/>
    </row>
    <row r="125" spans="3:17" ht="24.95" hidden="1" customHeight="1" outlineLevel="1" x14ac:dyDescent="0.15">
      <c r="C125" s="39" t="s">
        <v>23</v>
      </c>
      <c r="D125" s="54">
        <f>IF(F82&lt;=61,E82-D124,IF(D115=30,0,IF(E81&lt;E82,30-(D96+D115+D106),IF(30-(D96+D115+D106)&lt;=E82,30-(D96+D115+D106),E82))))</f>
        <v>0</v>
      </c>
      <c r="E125" s="40" t="e">
        <f>IF(D125="","",D125*D122*F125)</f>
        <v>#N/A</v>
      </c>
      <c r="F125" s="41">
        <v>0.9</v>
      </c>
      <c r="G125" s="38" t="e">
        <f>D122*F125</f>
        <v>#N/A</v>
      </c>
      <c r="J125" s="42" t="s">
        <v>30</v>
      </c>
      <c r="K125" s="43" t="e">
        <f>IF(G125&lt;$O$82,G125,$O$82)</f>
        <v>#N/A</v>
      </c>
      <c r="L125" s="42" t="e">
        <f>IF(O82&gt;G125,"上限","実費")</f>
        <v>#N/A</v>
      </c>
      <c r="M125" s="43" t="e">
        <f>IF(L125="実費",K125*N125,G125*N125)</f>
        <v>#N/A</v>
      </c>
      <c r="N125" s="42">
        <f>D125</f>
        <v>0</v>
      </c>
      <c r="O125" s="55"/>
      <c r="P125" s="9"/>
      <c r="Q125" s="24"/>
    </row>
    <row r="126" spans="3:17" ht="24.95" hidden="1" customHeight="1" outlineLevel="1" x14ac:dyDescent="0.15">
      <c r="C126" s="45" t="s">
        <v>25</v>
      </c>
      <c r="D126" s="45">
        <f>E82-(D124+D125)</f>
        <v>0</v>
      </c>
      <c r="E126" s="46" t="e">
        <f>IF(D126="","",D126*D122*F126)</f>
        <v>#N/A</v>
      </c>
      <c r="F126" s="47">
        <v>0.8</v>
      </c>
      <c r="G126" s="38" t="e">
        <f>D122*F126</f>
        <v>#N/A</v>
      </c>
      <c r="J126" s="42" t="s">
        <v>31</v>
      </c>
      <c r="K126" s="43" t="e">
        <f>IF(G126&lt;$O$82,G126,$O$82)</f>
        <v>#N/A</v>
      </c>
      <c r="L126" s="42" t="e">
        <f>IF(O82&gt;G126,"上限","実費")</f>
        <v>#N/A</v>
      </c>
      <c r="M126" s="43" t="e">
        <f>IF(L126="実費",K126*N126,G126*N126)</f>
        <v>#N/A</v>
      </c>
      <c r="N126" s="42">
        <f>D126</f>
        <v>0</v>
      </c>
      <c r="O126" s="55"/>
      <c r="P126" s="9"/>
      <c r="Q126" s="24"/>
    </row>
    <row r="127" spans="3:17" ht="24.95" hidden="1" customHeight="1" outlineLevel="1" x14ac:dyDescent="0.15">
      <c r="C127" s="48"/>
      <c r="D127" s="48">
        <f>SUM(D124:D126)</f>
        <v>0</v>
      </c>
      <c r="E127" s="49" t="e">
        <f>SUM(E124:E126)</f>
        <v>#N/A</v>
      </c>
      <c r="F127" s="49"/>
      <c r="G127" s="34"/>
      <c r="M127" s="44" t="e">
        <f>ROUNDDOWN(SUM(M124:M126),0)</f>
        <v>#N/A</v>
      </c>
      <c r="N127" s="50">
        <f>SUM(N124:N126)</f>
        <v>0</v>
      </c>
      <c r="O127" s="50"/>
      <c r="P127" s="9"/>
      <c r="Q127" s="24"/>
    </row>
    <row r="128" spans="3:17" ht="24.95" hidden="1" customHeight="1" outlineLevel="1" x14ac:dyDescent="0.15">
      <c r="M128" s="23"/>
      <c r="P128" s="9"/>
      <c r="Q128" s="24"/>
    </row>
    <row r="129" spans="3:17" ht="24.95" hidden="1" customHeight="1" outlineLevel="1" x14ac:dyDescent="0.15">
      <c r="M129" s="23"/>
      <c r="P129" s="9"/>
      <c r="Q129" s="24"/>
    </row>
    <row r="130" spans="3:17" ht="24.95" hidden="1" customHeight="1" outlineLevel="1" thickBot="1" x14ac:dyDescent="0.2">
      <c r="C130" s="9" t="s">
        <v>34</v>
      </c>
      <c r="K130" s="51"/>
      <c r="M130" s="23"/>
      <c r="P130" s="9"/>
      <c r="Q130" s="24"/>
    </row>
    <row r="131" spans="3:17" ht="24.95" hidden="1" customHeight="1" outlineLevel="1" thickTop="1" thickBot="1" x14ac:dyDescent="0.2">
      <c r="C131" s="27" t="s">
        <v>14</v>
      </c>
      <c r="D131" s="27" t="s">
        <v>2</v>
      </c>
      <c r="J131" s="28" t="s">
        <v>15</v>
      </c>
      <c r="K131" s="29">
        <f>N83</f>
        <v>0</v>
      </c>
      <c r="M131" s="28">
        <f>E83</f>
        <v>0</v>
      </c>
      <c r="N131" s="30" t="s">
        <v>16</v>
      </c>
      <c r="P131" s="9"/>
      <c r="Q131" s="24"/>
    </row>
    <row r="132" spans="3:17" ht="24.95" hidden="1" customHeight="1" outlineLevel="1" thickTop="1" x14ac:dyDescent="0.15">
      <c r="C132" s="53">
        <f>J83</f>
        <v>0</v>
      </c>
      <c r="D132" s="31" t="e">
        <f>VLOOKUP(C132,宿泊区分!$A$3:$B$10,2,)</f>
        <v>#N/A</v>
      </c>
      <c r="P132" s="9"/>
      <c r="Q132" s="24"/>
    </row>
    <row r="133" spans="3:17" ht="24.95" hidden="1" customHeight="1" outlineLevel="1" x14ac:dyDescent="0.15">
      <c r="C133" s="33"/>
      <c r="D133" s="33"/>
      <c r="E133" s="34"/>
      <c r="F133" s="34"/>
      <c r="G133" s="34" t="s">
        <v>17</v>
      </c>
      <c r="K133" s="9" t="s">
        <v>19</v>
      </c>
      <c r="L133" s="9" t="s">
        <v>20</v>
      </c>
      <c r="M133" s="9" t="s">
        <v>21</v>
      </c>
      <c r="N133" s="9" t="s">
        <v>22</v>
      </c>
      <c r="P133" s="9"/>
      <c r="Q133" s="24"/>
    </row>
    <row r="134" spans="3:17" ht="24.95" hidden="1" customHeight="1" outlineLevel="1" x14ac:dyDescent="0.15">
      <c r="C134" s="35" t="s">
        <v>18</v>
      </c>
      <c r="D134" s="35">
        <f>IF((D95+D105+D114+D124)=31,0,IF(F83&lt;=31,E83,31-(D95+D105+D114+D124)))</f>
        <v>0</v>
      </c>
      <c r="E134" s="36" t="e">
        <f>D132*D134</f>
        <v>#N/A</v>
      </c>
      <c r="F134" s="37">
        <v>1</v>
      </c>
      <c r="G134" s="38" t="e">
        <f>D132*F134</f>
        <v>#N/A</v>
      </c>
      <c r="J134" s="42" t="s">
        <v>29</v>
      </c>
      <c r="K134" s="43" t="e">
        <f>IF(G134&lt;$O$83,G134,$O$83)</f>
        <v>#N/A</v>
      </c>
      <c r="L134" s="42" t="e">
        <f>IF(O83&gt;G134,"上限","実費")</f>
        <v>#N/A</v>
      </c>
      <c r="M134" s="43" t="e">
        <f>IF(L134="実費",K134*N134,G134*N134)</f>
        <v>#N/A</v>
      </c>
      <c r="N134" s="42">
        <f>D134</f>
        <v>0</v>
      </c>
      <c r="O134" s="44"/>
      <c r="P134" s="9"/>
      <c r="Q134" s="24"/>
    </row>
    <row r="135" spans="3:17" ht="24.95" hidden="1" customHeight="1" outlineLevel="1" x14ac:dyDescent="0.15">
      <c r="C135" s="39" t="s">
        <v>23</v>
      </c>
      <c r="D135" s="54">
        <f>IF(F83&lt;=61,E83-D134,IF((D96+D106+D115+D125)=30,0,IF(E82&lt;E83,30-(D96+D106+D115+D106),IF(30-(D125+D115+D106+D96)&lt;=E83,30-(D125+D115+D106+D96),E83))))</f>
        <v>0</v>
      </c>
      <c r="E135" s="40" t="e">
        <f>IF(D135="","",D135*D132*F135)</f>
        <v>#N/A</v>
      </c>
      <c r="F135" s="41">
        <v>0.9</v>
      </c>
      <c r="G135" s="38" t="e">
        <f>D132*F135</f>
        <v>#N/A</v>
      </c>
      <c r="J135" s="42" t="s">
        <v>30</v>
      </c>
      <c r="K135" s="43" t="e">
        <f>IF(G135&lt;$O$83,G135,$O$83)</f>
        <v>#N/A</v>
      </c>
      <c r="L135" s="42" t="e">
        <f>IF(O83&gt;G135,"上限","実費")</f>
        <v>#N/A</v>
      </c>
      <c r="M135" s="43" t="e">
        <f>IF(L135="実費",K135*N135,G135*N135)</f>
        <v>#N/A</v>
      </c>
      <c r="N135" s="42">
        <f>D135</f>
        <v>0</v>
      </c>
      <c r="O135" s="55"/>
      <c r="P135" s="9"/>
      <c r="Q135" s="24"/>
    </row>
    <row r="136" spans="3:17" ht="24.95" hidden="1" customHeight="1" outlineLevel="1" x14ac:dyDescent="0.15">
      <c r="C136" s="45" t="s">
        <v>25</v>
      </c>
      <c r="D136" s="45">
        <f>E83-(D134+D135)</f>
        <v>0</v>
      </c>
      <c r="E136" s="46" t="e">
        <f>IF(D136="","",D136*D132*F136)</f>
        <v>#N/A</v>
      </c>
      <c r="F136" s="47">
        <v>0.8</v>
      </c>
      <c r="G136" s="38" t="e">
        <f>D132*F136</f>
        <v>#N/A</v>
      </c>
      <c r="J136" s="42" t="s">
        <v>31</v>
      </c>
      <c r="K136" s="43" t="e">
        <f>IF(G136&lt;$O$83,G136,$O$83)</f>
        <v>#N/A</v>
      </c>
      <c r="L136" s="42" t="e">
        <f>IF(O83&gt;G136,"上限","実費")</f>
        <v>#N/A</v>
      </c>
      <c r="M136" s="43" t="e">
        <f>IF(L136="実費",K136*N136,G136*N136)</f>
        <v>#N/A</v>
      </c>
      <c r="N136" s="42">
        <f>D136</f>
        <v>0</v>
      </c>
      <c r="O136" s="55"/>
      <c r="P136" s="9"/>
      <c r="Q136" s="24"/>
    </row>
    <row r="137" spans="3:17" ht="24.95" hidden="1" customHeight="1" outlineLevel="1" x14ac:dyDescent="0.15">
      <c r="C137" s="48"/>
      <c r="D137" s="48">
        <f>SUM(D134:D136)</f>
        <v>0</v>
      </c>
      <c r="E137" s="49" t="e">
        <f>SUM(E134:E136)</f>
        <v>#N/A</v>
      </c>
      <c r="F137" s="49"/>
      <c r="G137" s="34"/>
      <c r="M137" s="44" t="e">
        <f>ROUNDDOWN(SUM(M134:M136),0)</f>
        <v>#N/A</v>
      </c>
      <c r="N137" s="50">
        <f>SUM(N134:N136)</f>
        <v>0</v>
      </c>
      <c r="O137" s="50"/>
      <c r="P137" s="9"/>
      <c r="Q137" s="24"/>
    </row>
    <row r="138" spans="3:17" collapsed="1" x14ac:dyDescent="0.15">
      <c r="M138" s="23"/>
      <c r="P138" s="9"/>
      <c r="Q138" s="24"/>
    </row>
  </sheetData>
  <dataConsolidate/>
  <mergeCells count="52">
    <mergeCell ref="L3:M3"/>
    <mergeCell ref="L4:M4"/>
    <mergeCell ref="L5:M5"/>
    <mergeCell ref="L6:M6"/>
    <mergeCell ref="N3:R3"/>
    <mergeCell ref="N4:R4"/>
    <mergeCell ref="H81:I81"/>
    <mergeCell ref="H82:I82"/>
    <mergeCell ref="H83:I83"/>
    <mergeCell ref="O10:P10"/>
    <mergeCell ref="O74:P74"/>
    <mergeCell ref="P77:P78"/>
    <mergeCell ref="H76:I76"/>
    <mergeCell ref="H19:I19"/>
    <mergeCell ref="H18:I18"/>
    <mergeCell ref="H12:I12"/>
    <mergeCell ref="F10:L10"/>
    <mergeCell ref="F74:L75"/>
    <mergeCell ref="N75:O75"/>
    <mergeCell ref="N11:O11"/>
    <mergeCell ref="R77:R78"/>
    <mergeCell ref="H78:I78"/>
    <mergeCell ref="H79:I79"/>
    <mergeCell ref="H80:I80"/>
    <mergeCell ref="J77:J78"/>
    <mergeCell ref="K77:K78"/>
    <mergeCell ref="M77:M78"/>
    <mergeCell ref="N77:N78"/>
    <mergeCell ref="O77:O78"/>
    <mergeCell ref="G77:I77"/>
    <mergeCell ref="B77:B78"/>
    <mergeCell ref="C77:C78"/>
    <mergeCell ref="D77:D78"/>
    <mergeCell ref="E77:E78"/>
    <mergeCell ref="F77:F78"/>
    <mergeCell ref="R13:R14"/>
    <mergeCell ref="H14:I14"/>
    <mergeCell ref="H15:I15"/>
    <mergeCell ref="H16:I16"/>
    <mergeCell ref="H17:I17"/>
    <mergeCell ref="O13:O14"/>
    <mergeCell ref="P13:P14"/>
    <mergeCell ref="J13:J14"/>
    <mergeCell ref="K13:K14"/>
    <mergeCell ref="M13:M14"/>
    <mergeCell ref="N13:N14"/>
    <mergeCell ref="G13:I13"/>
    <mergeCell ref="B13:B14"/>
    <mergeCell ref="C13:C14"/>
    <mergeCell ref="D13:D14"/>
    <mergeCell ref="E13:E14"/>
    <mergeCell ref="F13:F14"/>
  </mergeCells>
  <phoneticPr fontId="5"/>
  <dataValidations count="2">
    <dataValidation type="list" allowBlank="1" showInputMessage="1" showErrorMessage="1" sqref="G79:G83 G15:G19" xr:uid="{00000000-0002-0000-0500-000000000000}">
      <formula1>宿泊区分</formula1>
    </dataValidation>
    <dataValidation type="list" allowBlank="1" showInputMessage="1" showErrorMessage="1" sqref="J79:J83 J15:J19" xr:uid="{00000000-0002-0000-0500-000001000000}">
      <formula1>INDIRECT(G15)</formula1>
    </dataValidation>
  </dataValidations>
  <pageMargins left="0.51181102362204722" right="0.31496062992125984" top="0.55118110236220474" bottom="0.55118110236220474" header="0.31496062992125984" footer="0.31496062992125984"/>
  <pageSetup paperSize="9" scale="4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4000000}">
          <x14:formula1>
            <xm:f>宿泊区分!$A$3:$A$10</xm:f>
          </x14:formula1>
          <xm:sqref>C94 C29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5"/>
  <sheetViews>
    <sheetView workbookViewId="0"/>
  </sheetViews>
  <sheetFormatPr defaultRowHeight="13.5" x14ac:dyDescent="0.15"/>
  <cols>
    <col min="2" max="2" width="74.25" bestFit="1" customWidth="1"/>
    <col min="3" max="3" width="32.375" bestFit="1" customWidth="1"/>
    <col min="4" max="4" width="23" bestFit="1" customWidth="1"/>
    <col min="5" max="5" width="26.25" bestFit="1" customWidth="1"/>
    <col min="6" max="6" width="21.5" bestFit="1" customWidth="1"/>
  </cols>
  <sheetData>
    <row r="3" spans="2:6" ht="15.75" x14ac:dyDescent="0.15">
      <c r="B3" s="258" t="s">
        <v>218</v>
      </c>
      <c r="C3" s="1" t="s">
        <v>265</v>
      </c>
      <c r="D3" s="1" t="s">
        <v>266</v>
      </c>
      <c r="E3" s="1" t="s">
        <v>267</v>
      </c>
      <c r="F3" s="1" t="s">
        <v>226</v>
      </c>
    </row>
    <row r="4" spans="2:6" ht="15.75" x14ac:dyDescent="0.15">
      <c r="B4" s="258" t="s">
        <v>219</v>
      </c>
      <c r="C4" s="1" t="s">
        <v>265</v>
      </c>
      <c r="D4" s="1" t="s">
        <v>266</v>
      </c>
      <c r="E4" s="1" t="s">
        <v>267</v>
      </c>
      <c r="F4" s="1" t="s">
        <v>226</v>
      </c>
    </row>
    <row r="5" spans="2:6" ht="15.75" x14ac:dyDescent="0.25">
      <c r="B5" s="258" t="s">
        <v>217</v>
      </c>
      <c r="C5" s="277" t="s">
        <v>268</v>
      </c>
      <c r="D5" s="278" t="s">
        <v>269</v>
      </c>
      <c r="E5" s="278" t="s">
        <v>270</v>
      </c>
      <c r="F5" s="279" t="s">
        <v>227</v>
      </c>
    </row>
  </sheetData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workbookViewId="0"/>
  </sheetViews>
  <sheetFormatPr defaultColWidth="9" defaultRowHeight="15.75" x14ac:dyDescent="0.15"/>
  <cols>
    <col min="1" max="1" width="32.375" style="9" bestFit="1" customWidth="1"/>
    <col min="2" max="2" width="8" style="9" bestFit="1" customWidth="1"/>
    <col min="3" max="3" width="20.25" style="9" bestFit="1" customWidth="1"/>
    <col min="4" max="16384" width="9" style="9"/>
  </cols>
  <sheetData>
    <row r="1" spans="1:3" x14ac:dyDescent="0.15">
      <c r="A1" s="9" t="s">
        <v>37</v>
      </c>
    </row>
    <row r="2" spans="1:3" x14ac:dyDescent="0.15">
      <c r="A2" s="56" t="s">
        <v>14</v>
      </c>
      <c r="B2" s="56" t="s">
        <v>2</v>
      </c>
      <c r="C2" s="56" t="s">
        <v>38</v>
      </c>
    </row>
    <row r="3" spans="1:3" x14ac:dyDescent="0.15">
      <c r="A3" s="57" t="s">
        <v>265</v>
      </c>
      <c r="B3" s="58">
        <v>8950</v>
      </c>
      <c r="C3" s="59" t="s">
        <v>39</v>
      </c>
    </row>
    <row r="4" spans="1:3" x14ac:dyDescent="0.15">
      <c r="A4" s="60" t="s">
        <v>266</v>
      </c>
      <c r="B4" s="61">
        <v>7200</v>
      </c>
      <c r="C4" s="62" t="s">
        <v>40</v>
      </c>
    </row>
    <row r="5" spans="1:3" x14ac:dyDescent="0.15">
      <c r="A5" s="60" t="s">
        <v>267</v>
      </c>
      <c r="B5" s="61">
        <v>5500</v>
      </c>
      <c r="C5" s="62"/>
    </row>
    <row r="6" spans="1:3" x14ac:dyDescent="0.15">
      <c r="A6" s="63" t="s">
        <v>225</v>
      </c>
      <c r="B6" s="64">
        <v>4600</v>
      </c>
      <c r="C6" s="65"/>
    </row>
    <row r="7" spans="1:3" x14ac:dyDescent="0.15">
      <c r="A7" s="57" t="s">
        <v>268</v>
      </c>
      <c r="B7" s="58">
        <v>17900</v>
      </c>
      <c r="C7" s="59" t="s">
        <v>39</v>
      </c>
    </row>
    <row r="8" spans="1:3" x14ac:dyDescent="0.15">
      <c r="A8" s="60" t="s">
        <v>269</v>
      </c>
      <c r="B8" s="61">
        <v>14400</v>
      </c>
      <c r="C8" s="62" t="s">
        <v>40</v>
      </c>
    </row>
    <row r="9" spans="1:3" x14ac:dyDescent="0.15">
      <c r="A9" s="60" t="s">
        <v>270</v>
      </c>
      <c r="B9" s="61">
        <v>11000</v>
      </c>
      <c r="C9" s="62"/>
    </row>
    <row r="10" spans="1:3" x14ac:dyDescent="0.15">
      <c r="A10" s="63" t="s">
        <v>228</v>
      </c>
      <c r="B10" s="64">
        <v>9200</v>
      </c>
      <c r="C10" s="65"/>
    </row>
  </sheetData>
  <phoneticPr fontId="5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1"/>
  <sheetViews>
    <sheetView view="pageBreakPreview" zoomScaleNormal="100" zoomScaleSheetLayoutView="100" workbookViewId="0"/>
  </sheetViews>
  <sheetFormatPr defaultColWidth="9" defaultRowHeight="15.75" x14ac:dyDescent="0.15"/>
  <cols>
    <col min="1" max="1" width="5.625" style="1" customWidth="1"/>
    <col min="2" max="2" width="20.625" style="1" customWidth="1"/>
    <col min="3" max="3" width="23.125" style="1" customWidth="1"/>
    <col min="4" max="6" width="20.625" style="1" customWidth="1"/>
    <col min="7" max="7" width="15.625" style="1" customWidth="1"/>
    <col min="8" max="9" width="9" style="1"/>
    <col min="10" max="10" width="6.5" style="1" customWidth="1"/>
    <col min="11" max="16384" width="9" style="1"/>
  </cols>
  <sheetData>
    <row r="2" spans="2:9" ht="30" x14ac:dyDescent="0.15">
      <c r="B2" s="4" t="s">
        <v>194</v>
      </c>
    </row>
    <row r="3" spans="2:9" ht="12" customHeight="1" x14ac:dyDescent="0.15">
      <c r="B3" s="4"/>
    </row>
    <row r="4" spans="2:9" ht="12" customHeight="1" thickBot="1" x14ac:dyDescent="0.2">
      <c r="B4" s="4"/>
    </row>
    <row r="5" spans="2:9" ht="39.950000000000003" hidden="1" customHeight="1" thickBot="1" x14ac:dyDescent="0.2">
      <c r="B5" s="4"/>
      <c r="D5" s="283" t="s">
        <v>54</v>
      </c>
      <c r="E5" s="365"/>
      <c r="F5" s="431">
        <f>'FORM2-1_日程表_ITINERARY'!I3</f>
        <v>0</v>
      </c>
      <c r="G5" s="432"/>
      <c r="H5" s="432"/>
      <c r="I5" s="432"/>
    </row>
    <row r="6" spans="2:9" ht="39.950000000000003" customHeight="1" thickBot="1" x14ac:dyDescent="0.2">
      <c r="B6" s="4"/>
      <c r="D6" s="282" t="s">
        <v>231</v>
      </c>
      <c r="E6" s="283"/>
      <c r="F6" s="429">
        <f>'FORM2-1_日程表_ITINERARY'!I4</f>
        <v>0</v>
      </c>
      <c r="G6" s="430"/>
      <c r="H6" s="430"/>
      <c r="I6" s="430"/>
    </row>
    <row r="7" spans="2:9" ht="24.95" customHeight="1" thickBot="1" x14ac:dyDescent="0.2">
      <c r="B7" s="4"/>
      <c r="D7" s="283" t="s">
        <v>56</v>
      </c>
      <c r="E7" s="365"/>
      <c r="F7" s="162">
        <f>'FORM2-1_日程表_ITINERARY'!I5</f>
        <v>0</v>
      </c>
      <c r="G7" s="163"/>
    </row>
    <row r="8" spans="2:9" ht="24.95" customHeight="1" thickBot="1" x14ac:dyDescent="0.2">
      <c r="B8" s="4"/>
      <c r="D8" s="283" t="s">
        <v>55</v>
      </c>
      <c r="E8" s="365"/>
      <c r="F8" s="162">
        <f>'FORM2-1_日程表_ITINERARY'!I6</f>
        <v>0</v>
      </c>
      <c r="G8" s="164"/>
      <c r="H8" s="164"/>
      <c r="I8" s="164"/>
    </row>
    <row r="9" spans="2:9" ht="30" x14ac:dyDescent="0.15">
      <c r="B9" s="4"/>
    </row>
    <row r="10" spans="2:9" ht="24.95" hidden="1" customHeight="1" x14ac:dyDescent="0.15">
      <c r="B10" s="129" t="s">
        <v>195</v>
      </c>
    </row>
    <row r="11" spans="2:9" ht="50.1" hidden="1" customHeight="1" x14ac:dyDescent="0.15">
      <c r="B11" s="7" t="s">
        <v>196</v>
      </c>
      <c r="C11" s="7" t="s">
        <v>197</v>
      </c>
      <c r="D11" s="253" t="s">
        <v>222</v>
      </c>
      <c r="E11" s="253" t="s">
        <v>216</v>
      </c>
    </row>
    <row r="12" spans="2:9" ht="24.95" hidden="1" customHeight="1" x14ac:dyDescent="0.15">
      <c r="B12" s="241"/>
      <c r="C12" s="242"/>
      <c r="D12" s="130">
        <f>ROUNDDOWN(B12*C12,0)</f>
        <v>0</v>
      </c>
      <c r="E12" s="243"/>
    </row>
    <row r="13" spans="2:9" ht="24.95" customHeight="1" x14ac:dyDescent="0.15"/>
    <row r="14" spans="2:9" ht="24.95" customHeight="1" x14ac:dyDescent="0.15"/>
    <row r="15" spans="2:9" ht="24.95" customHeight="1" x14ac:dyDescent="0.15">
      <c r="B15" s="129" t="s">
        <v>253</v>
      </c>
    </row>
    <row r="16" spans="2:9" ht="50.1" customHeight="1" x14ac:dyDescent="0.15">
      <c r="B16" s="424" t="s">
        <v>199</v>
      </c>
      <c r="C16" s="425"/>
      <c r="D16" s="188" t="s">
        <v>200</v>
      </c>
      <c r="E16" s="7" t="s">
        <v>197</v>
      </c>
      <c r="F16" s="188" t="s">
        <v>221</v>
      </c>
      <c r="G16" s="188" t="s">
        <v>198</v>
      </c>
    </row>
    <row r="17" spans="2:7" ht="24.95" customHeight="1" x14ac:dyDescent="0.15">
      <c r="B17" s="433"/>
      <c r="C17" s="434"/>
      <c r="D17" s="241"/>
      <c r="E17" s="242"/>
      <c r="F17" s="154">
        <f>ROUNDDOWN(D17*E17,0)</f>
        <v>0</v>
      </c>
      <c r="G17" s="243"/>
    </row>
    <row r="18" spans="2:7" ht="24.95" customHeight="1" x14ac:dyDescent="0.15">
      <c r="B18" s="433"/>
      <c r="C18" s="434"/>
      <c r="D18" s="241"/>
      <c r="E18" s="242"/>
      <c r="F18" s="154">
        <f t="shared" ref="F18:F19" si="0">ROUNDDOWN(D18*E18,0)</f>
        <v>0</v>
      </c>
      <c r="G18" s="243"/>
    </row>
    <row r="19" spans="2:7" ht="24.95" customHeight="1" x14ac:dyDescent="0.15">
      <c r="B19" s="433"/>
      <c r="C19" s="434"/>
      <c r="D19" s="241"/>
      <c r="E19" s="242"/>
      <c r="F19" s="154">
        <f t="shared" si="0"/>
        <v>0</v>
      </c>
      <c r="G19" s="243"/>
    </row>
    <row r="20" spans="2:7" ht="24.95" customHeight="1" x14ac:dyDescent="0.15">
      <c r="B20" s="433"/>
      <c r="C20" s="434"/>
      <c r="D20" s="241"/>
      <c r="E20" s="242"/>
      <c r="F20" s="154">
        <f>ROUNDDOWN(D20*E20,0)</f>
        <v>0</v>
      </c>
      <c r="G20" s="243"/>
    </row>
    <row r="21" spans="2:7" ht="24.95" customHeight="1" x14ac:dyDescent="0.15">
      <c r="E21" s="67" t="s">
        <v>201</v>
      </c>
      <c r="F21" s="153">
        <f>SUM(F17:F20)</f>
        <v>0</v>
      </c>
    </row>
    <row r="22" spans="2:7" ht="24.95" customHeight="1" x14ac:dyDescent="0.15"/>
    <row r="23" spans="2:7" ht="24.95" customHeight="1" x14ac:dyDescent="0.15"/>
    <row r="24" spans="2:7" ht="24.95" customHeight="1" x14ac:dyDescent="0.15">
      <c r="B24" s="129" t="s">
        <v>254</v>
      </c>
    </row>
    <row r="25" spans="2:7" ht="50.1" customHeight="1" x14ac:dyDescent="0.15">
      <c r="B25" s="424" t="s">
        <v>199</v>
      </c>
      <c r="C25" s="425"/>
      <c r="D25" s="188" t="s">
        <v>200</v>
      </c>
      <c r="E25" s="7" t="s">
        <v>197</v>
      </c>
      <c r="F25" s="188" t="s">
        <v>221</v>
      </c>
      <c r="G25" s="188" t="s">
        <v>198</v>
      </c>
    </row>
    <row r="26" spans="2:7" ht="24.95" customHeight="1" x14ac:dyDescent="0.15">
      <c r="B26" s="426" t="s">
        <v>202</v>
      </c>
      <c r="C26" s="427"/>
      <c r="D26" s="241"/>
      <c r="E26" s="242"/>
      <c r="F26" s="154">
        <f>ROUNDDOWN(D26*E26,0)</f>
        <v>0</v>
      </c>
      <c r="G26" s="243"/>
    </row>
    <row r="27" spans="2:7" ht="24.95" customHeight="1" x14ac:dyDescent="0.15">
      <c r="B27" s="426" t="s">
        <v>203</v>
      </c>
      <c r="C27" s="427"/>
      <c r="D27" s="241"/>
      <c r="E27" s="242"/>
      <c r="F27" s="154">
        <f t="shared" ref="F27:F29" si="1">ROUNDDOWN(D27*E27,0)</f>
        <v>0</v>
      </c>
      <c r="G27" s="243"/>
    </row>
    <row r="28" spans="2:7" ht="24.95" customHeight="1" x14ac:dyDescent="0.15">
      <c r="B28" s="426" t="s">
        <v>204</v>
      </c>
      <c r="C28" s="427"/>
      <c r="D28" s="241"/>
      <c r="E28" s="242"/>
      <c r="F28" s="154">
        <f t="shared" si="1"/>
        <v>0</v>
      </c>
      <c r="G28" s="243"/>
    </row>
    <row r="29" spans="2:7" ht="49.5" customHeight="1" x14ac:dyDescent="0.15">
      <c r="B29" s="428" t="s">
        <v>229</v>
      </c>
      <c r="C29" s="427"/>
      <c r="D29" s="241"/>
      <c r="E29" s="242"/>
      <c r="F29" s="154">
        <f t="shared" si="1"/>
        <v>0</v>
      </c>
      <c r="G29" s="243"/>
    </row>
    <row r="30" spans="2:7" ht="24.95" customHeight="1" x14ac:dyDescent="0.15">
      <c r="B30" s="426" t="s">
        <v>149</v>
      </c>
      <c r="C30" s="427"/>
      <c r="D30" s="241"/>
      <c r="E30" s="242"/>
      <c r="F30" s="154">
        <f>ROUNDDOWN(D30*E30,0)</f>
        <v>0</v>
      </c>
      <c r="G30" s="243"/>
    </row>
    <row r="31" spans="2:7" ht="24.95" customHeight="1" x14ac:dyDescent="0.15">
      <c r="E31" s="67" t="s">
        <v>201</v>
      </c>
      <c r="F31" s="153">
        <f>SUM(F26:F30)</f>
        <v>0</v>
      </c>
    </row>
  </sheetData>
  <mergeCells count="17">
    <mergeCell ref="F6:I6"/>
    <mergeCell ref="F5:I5"/>
    <mergeCell ref="B20:C20"/>
    <mergeCell ref="B16:C16"/>
    <mergeCell ref="B17:C17"/>
    <mergeCell ref="B18:C18"/>
    <mergeCell ref="B19:C19"/>
    <mergeCell ref="D5:E5"/>
    <mergeCell ref="D6:E6"/>
    <mergeCell ref="D7:E7"/>
    <mergeCell ref="D8:E8"/>
    <mergeCell ref="B25:C25"/>
    <mergeCell ref="B26:C26"/>
    <mergeCell ref="B27:C27"/>
    <mergeCell ref="B28:C28"/>
    <mergeCell ref="B30:C30"/>
    <mergeCell ref="B29:C29"/>
  </mergeCells>
  <phoneticPr fontId="5"/>
  <pageMargins left="0.7" right="0.7" top="0.75" bottom="0.75" header="0.3" footer="0.3"/>
  <pageSetup paperSize="9" scale="57" orientation="portrait" r:id="rId1"/>
  <headerFooter>
    <oddHeader xml:space="preserve">&amp;R&amp;"Meiryo UI,標準"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FORM2-1_日程表_ITINERARY</vt:lpstr>
      <vt:lpstr>専攻名</vt:lpstr>
      <vt:lpstr>FORM2-2-1_滞在資金計画総表</vt:lpstr>
      <vt:lpstr>FORM2-2-2_交通費算定</vt:lpstr>
      <vt:lpstr>定額表</vt:lpstr>
      <vt:lpstr>FORM2-2-3_宿泊料算定</vt:lpstr>
      <vt:lpstr>プルダウン</vt:lpstr>
      <vt:lpstr>宿泊区分</vt:lpstr>
      <vt:lpstr>FORM2-2-4_その他経費算定</vt:lpstr>
      <vt:lpstr>コース</vt:lpstr>
      <vt:lpstr>Airbnb等民泊利用及びアパート_Airbnb_or_a_short_term_private_apartment</vt:lpstr>
      <vt:lpstr>'FORM2-2-1_滞在資金計画総表'!Print_Area</vt:lpstr>
      <vt:lpstr>'FORM2-2-2_交通費算定'!Print_Area</vt:lpstr>
      <vt:lpstr>'FORM2-2-3_宿泊料算定'!Print_Area</vt:lpstr>
      <vt:lpstr>'FORM2-2-4_その他経費算定'!Print_Area</vt:lpstr>
      <vt:lpstr>コース</vt:lpstr>
      <vt:lpstr>研究科</vt:lpstr>
      <vt:lpstr>高エネルギー加速器科学研究科School_of_High_Energy_Accelerator_Science</vt:lpstr>
      <vt:lpstr>宿泊区分</vt:lpstr>
      <vt:lpstr>生命科学研究科School_of_Life_Science</vt:lpstr>
      <vt:lpstr>先導科学研究科_School_of_Advanced_Sciences</vt:lpstr>
      <vt:lpstr>複合科学研究科School_of_Multidisciplinary_Sciences</vt:lpstr>
      <vt:lpstr>物理科学研究科School_of_Physical_Sciences</vt:lpstr>
      <vt:lpstr>文化科学研究科School_of_Cultural_and_Social_Studies</vt:lpstr>
      <vt:lpstr>法人等宿泊施設_accommodation_facilities_or_student_dormitories</vt:lpstr>
      <vt:lpstr>民間ホテル_Private_hotel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2024-06-14T01:24:54Z</dcterms:modified>
</cp:coreProperties>
</file>